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cunningham\Desktop\1757-Clonminch Tullamore\May 2021 - Redesign\Complete\"/>
    </mc:Choice>
  </mc:AlternateContent>
  <bookViews>
    <workbookView xWindow="0" yWindow="0" windowWidth="28800" windowHeight="12345" tabRatio="1000"/>
  </bookViews>
  <sheets>
    <sheet name="Totals" sheetId="18" r:id="rId1"/>
    <sheet name="Apartments" sheetId="16" r:id="rId2"/>
    <sheet name="Houses" sheetId="17" r:id="rId3"/>
    <sheet name="Block A" sheetId="1" r:id="rId4"/>
    <sheet name="Block B" sheetId="6" r:id="rId5"/>
    <sheet name="Block C" sheetId="3" r:id="rId6"/>
    <sheet name="Block D" sheetId="7" r:id="rId7"/>
    <sheet name="Block E" sheetId="4" r:id="rId8"/>
    <sheet name="Block F" sheetId="14" r:id="rId9"/>
    <sheet name="Block G " sheetId="22" r:id="rId10"/>
    <sheet name="Detached" sheetId="8" r:id="rId11"/>
    <sheet name="Semi-Detached" sheetId="10" r:id="rId12"/>
    <sheet name="Terrace" sheetId="12" r:id="rId13"/>
    <sheet name="Car Parking Spaces" sheetId="13" r:id="rId14"/>
    <sheet name="Bicycle Spaces" sheetId="15" r:id="rId15"/>
    <sheet name="Part V" sheetId="20" r:id="rId16"/>
    <sheet name="Part V Costing" sheetId="23" r:id="rId17"/>
    <sheet name="NHC" sheetId="21" r:id="rId18"/>
    <sheet name="Apartment Communal Open Space" sheetId="25" r:id="rId19"/>
    <sheet name="Non-Residential Nett Areas" sheetId="29" r:id="rId20"/>
  </sheets>
  <definedNames>
    <definedName name="_xlnm.Print_Area" localSheetId="18">'Apartment Communal Open Space'!#REF!</definedName>
    <definedName name="_xlnm.Print_Area" localSheetId="1">Apartments!$A$1:$U$72</definedName>
    <definedName name="_xlnm.Print_Area" localSheetId="14">'Bicycle Spaces'!$A$1:$F$14</definedName>
    <definedName name="_xlnm.Print_Area" localSheetId="3">'Block A'!$A$1:$U$9</definedName>
    <definedName name="_xlnm.Print_Area" localSheetId="4">'Block B'!$A$1:$U$12</definedName>
    <definedName name="_xlnm.Print_Area" localSheetId="5">'Block C'!$A$1:$U$7</definedName>
    <definedName name="_xlnm.Print_Area" localSheetId="6">'Block D'!$A$1:$U$17</definedName>
    <definedName name="_xlnm.Print_Area" localSheetId="7">'Block E'!$A$1:$U$12</definedName>
    <definedName name="_xlnm.Print_Area" localSheetId="8">'Block F'!$A$1:$U$6</definedName>
    <definedName name="_xlnm.Print_Area" localSheetId="9">'Block G '!$A$1:$U$11</definedName>
    <definedName name="_xlnm.Print_Area" localSheetId="13">'Car Parking Spaces'!$A$1:$I$51</definedName>
    <definedName name="_xlnm.Print_Area" localSheetId="10">Detached!#REF!</definedName>
    <definedName name="_xlnm.Print_Area" localSheetId="2">Houses!$A$1:$W$105</definedName>
    <definedName name="_xlnm.Print_Area" localSheetId="17">NHC!$A$1:$F$30</definedName>
    <definedName name="_xlnm.Print_Area" localSheetId="15">'Part V'!$A$1:$V$43</definedName>
    <definedName name="_xlnm.Print_Area" localSheetId="16">'Part V Costing'!$A$1:$U$44</definedName>
    <definedName name="_xlnm.Print_Area" localSheetId="0">Totals!$A$1:$I$104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77" i="12" l="1"/>
  <c r="K77" i="12"/>
  <c r="X76" i="12"/>
  <c r="K76" i="12"/>
  <c r="X75" i="12"/>
  <c r="K75" i="12"/>
  <c r="X74" i="12"/>
  <c r="K74" i="12"/>
  <c r="X73" i="12"/>
  <c r="K73" i="12"/>
  <c r="X72" i="12"/>
  <c r="K72" i="12"/>
  <c r="X71" i="12"/>
  <c r="K71" i="12"/>
  <c r="X70" i="12"/>
  <c r="K70" i="12"/>
  <c r="X69" i="12"/>
  <c r="K69" i="12"/>
  <c r="X68" i="12"/>
  <c r="K68" i="12"/>
  <c r="X67" i="12"/>
  <c r="K67" i="12"/>
  <c r="X66" i="12"/>
  <c r="K66" i="12"/>
  <c r="X65" i="12"/>
  <c r="K65" i="12"/>
  <c r="X64" i="12"/>
  <c r="K64" i="12"/>
  <c r="X63" i="12"/>
  <c r="K63" i="12"/>
  <c r="X62" i="12"/>
  <c r="K62" i="12"/>
  <c r="X61" i="12"/>
  <c r="K61" i="12"/>
  <c r="X60" i="12"/>
  <c r="K60" i="12"/>
  <c r="X59" i="12"/>
  <c r="K59" i="12"/>
  <c r="X58" i="12"/>
  <c r="K58" i="12"/>
  <c r="X57" i="12"/>
  <c r="K57" i="12"/>
  <c r="X56" i="12"/>
  <c r="K56" i="12"/>
  <c r="X55" i="12"/>
  <c r="K55" i="12"/>
  <c r="X54" i="12"/>
  <c r="K54" i="12"/>
  <c r="X53" i="12"/>
  <c r="K53" i="12"/>
  <c r="X52" i="12"/>
  <c r="K52" i="12"/>
  <c r="X51" i="12"/>
  <c r="K51" i="12"/>
  <c r="X50" i="12"/>
  <c r="K50" i="12"/>
  <c r="X49" i="12"/>
  <c r="K49" i="12"/>
  <c r="X48" i="12"/>
  <c r="K48" i="12"/>
  <c r="X47" i="12"/>
  <c r="K47" i="12"/>
  <c r="X46" i="12"/>
  <c r="K46" i="12"/>
  <c r="X45" i="12"/>
  <c r="K45" i="12"/>
  <c r="X44" i="12"/>
  <c r="K44" i="12"/>
  <c r="X43" i="12"/>
  <c r="K43" i="12"/>
  <c r="X42" i="12"/>
  <c r="K42" i="12"/>
  <c r="X41" i="12"/>
  <c r="K41" i="12"/>
  <c r="X40" i="12"/>
  <c r="K40" i="12"/>
  <c r="X39" i="12"/>
  <c r="K39" i="12"/>
  <c r="X38" i="12"/>
  <c r="K38" i="12"/>
  <c r="X37" i="12"/>
  <c r="K37" i="12"/>
  <c r="X36" i="12"/>
  <c r="K36" i="12"/>
  <c r="X35" i="12"/>
  <c r="K35" i="12"/>
  <c r="X34" i="12"/>
  <c r="K34" i="12"/>
  <c r="X33" i="12"/>
  <c r="K33" i="12"/>
  <c r="X32" i="12"/>
  <c r="K32" i="12"/>
  <c r="X31" i="12"/>
  <c r="K31" i="12"/>
  <c r="X30" i="12"/>
  <c r="K30" i="12"/>
  <c r="X29" i="12"/>
  <c r="K29" i="12"/>
  <c r="X28" i="12"/>
  <c r="K28" i="12"/>
  <c r="X27" i="12"/>
  <c r="K27" i="12"/>
  <c r="X26" i="12"/>
  <c r="K26" i="12"/>
  <c r="X25" i="12"/>
  <c r="K25" i="12"/>
  <c r="X24" i="12"/>
  <c r="K24" i="12"/>
  <c r="X23" i="12"/>
  <c r="K23" i="12"/>
  <c r="X22" i="12"/>
  <c r="K22" i="12"/>
  <c r="X21" i="12"/>
  <c r="K21" i="12"/>
  <c r="X20" i="12"/>
  <c r="K20" i="12"/>
  <c r="X19" i="12"/>
  <c r="K19" i="12"/>
  <c r="X18" i="12"/>
  <c r="K18" i="12"/>
  <c r="X17" i="12"/>
  <c r="K17" i="12"/>
  <c r="X16" i="12"/>
  <c r="K16" i="12"/>
  <c r="X15" i="12"/>
  <c r="K15" i="12"/>
  <c r="X14" i="12"/>
  <c r="K14" i="12"/>
  <c r="X13" i="12"/>
  <c r="K13" i="12"/>
  <c r="X12" i="12"/>
  <c r="K12" i="12"/>
  <c r="X11" i="12"/>
  <c r="K11" i="12"/>
  <c r="X10" i="12"/>
  <c r="K10" i="12"/>
  <c r="X9" i="12"/>
  <c r="K9" i="12"/>
  <c r="X8" i="12"/>
  <c r="K8" i="12"/>
  <c r="X7" i="12"/>
  <c r="K7" i="12"/>
  <c r="X6" i="12"/>
  <c r="K6" i="12"/>
  <c r="X5" i="12"/>
  <c r="K5" i="12"/>
  <c r="X4" i="12"/>
  <c r="K4" i="12"/>
  <c r="X3" i="12"/>
  <c r="K3" i="12"/>
  <c r="K78" i="12" s="1"/>
  <c r="B3" i="12"/>
  <c r="X20" i="10"/>
  <c r="K20" i="10"/>
  <c r="X19" i="10"/>
  <c r="K19" i="10"/>
  <c r="X18" i="10"/>
  <c r="K18" i="10"/>
  <c r="X17" i="10"/>
  <c r="K17" i="10"/>
  <c r="X16" i="10"/>
  <c r="K16" i="10"/>
  <c r="X15" i="10"/>
  <c r="K15" i="10"/>
  <c r="X14" i="10"/>
  <c r="K14" i="10"/>
  <c r="X13" i="10"/>
  <c r="K13" i="10"/>
  <c r="X12" i="10"/>
  <c r="K12" i="10"/>
  <c r="X11" i="10"/>
  <c r="K11" i="10"/>
  <c r="X10" i="10"/>
  <c r="K10" i="10"/>
  <c r="X9" i="10"/>
  <c r="K9" i="10"/>
  <c r="X8" i="10"/>
  <c r="K8" i="10"/>
  <c r="X7" i="10"/>
  <c r="K7" i="10"/>
  <c r="X6" i="10"/>
  <c r="K6" i="10"/>
  <c r="X5" i="10"/>
  <c r="K5" i="10"/>
  <c r="X4" i="10"/>
  <c r="K4" i="10"/>
  <c r="X3" i="10"/>
  <c r="K3" i="10"/>
  <c r="K21" i="10" s="1"/>
  <c r="B3" i="10"/>
  <c r="X5" i="8"/>
  <c r="K5" i="8"/>
  <c r="K6" i="8" s="1"/>
  <c r="X4" i="8"/>
  <c r="K4" i="8"/>
  <c r="X3" i="8"/>
  <c r="K3" i="8"/>
  <c r="B3" i="8"/>
  <c r="V9" i="4" l="1"/>
  <c r="O9" i="4"/>
  <c r="I9" i="4"/>
  <c r="C99" i="18" l="1"/>
  <c r="D51" i="13"/>
  <c r="E44" i="13"/>
  <c r="D44" i="13"/>
  <c r="C44" i="13"/>
  <c r="C81" i="18"/>
  <c r="B115" i="25" l="1"/>
  <c r="B101" i="25"/>
  <c r="B80" i="25"/>
  <c r="B52" i="25"/>
  <c r="B40" i="25"/>
  <c r="B18" i="25"/>
  <c r="F28" i="20"/>
  <c r="B5" i="25"/>
  <c r="C89" i="18"/>
  <c r="C102" i="18" s="1"/>
  <c r="C72" i="18"/>
  <c r="C65" i="18"/>
  <c r="C61" i="18"/>
  <c r="C64" i="18" s="1"/>
  <c r="C66" i="18" s="1"/>
  <c r="B61" i="18"/>
  <c r="C49" i="18"/>
  <c r="B49" i="18"/>
  <c r="C74" i="18" l="1"/>
  <c r="V10" i="22" l="1"/>
  <c r="V9" i="22"/>
  <c r="V8" i="22"/>
  <c r="V7" i="22"/>
  <c r="V6" i="22"/>
  <c r="V5" i="22"/>
  <c r="V4" i="22"/>
  <c r="V5" i="14"/>
  <c r="V4" i="14"/>
  <c r="V12" i="4"/>
  <c r="V11" i="4"/>
  <c r="V10" i="4"/>
  <c r="V8" i="4"/>
  <c r="V7" i="4"/>
  <c r="V6" i="4"/>
  <c r="V5" i="4"/>
  <c r="V4" i="4"/>
  <c r="V16" i="7"/>
  <c r="V15" i="7"/>
  <c r="V14" i="7"/>
  <c r="V13" i="7"/>
  <c r="V12" i="7"/>
  <c r="V11" i="7"/>
  <c r="V10" i="7"/>
  <c r="V9" i="7"/>
  <c r="V8" i="7"/>
  <c r="V7" i="7"/>
  <c r="V6" i="7"/>
  <c r="V5" i="7"/>
  <c r="V4" i="7"/>
  <c r="V28" i="16"/>
  <c r="V29" i="16"/>
  <c r="V30" i="16"/>
  <c r="V31" i="16"/>
  <c r="V32" i="16"/>
  <c r="V33" i="16"/>
  <c r="V34" i="16"/>
  <c r="V35" i="16"/>
  <c r="V36" i="16"/>
  <c r="V37" i="16"/>
  <c r="V38" i="16"/>
  <c r="V39" i="16"/>
  <c r="V40" i="16"/>
  <c r="V6" i="3"/>
  <c r="V5" i="3"/>
  <c r="V4" i="3"/>
  <c r="V11" i="6"/>
  <c r="V10" i="6"/>
  <c r="V9" i="6"/>
  <c r="V8" i="6"/>
  <c r="V7" i="6"/>
  <c r="V6" i="6"/>
  <c r="V5" i="6"/>
  <c r="V4" i="6"/>
  <c r="V8" i="1"/>
  <c r="V7" i="1"/>
  <c r="V6" i="1"/>
  <c r="V5" i="1"/>
  <c r="V4" i="1"/>
  <c r="V66" i="16"/>
  <c r="V65" i="16"/>
  <c r="V64" i="16"/>
  <c r="V63" i="16"/>
  <c r="V62" i="16"/>
  <c r="V61" i="16"/>
  <c r="V60" i="16"/>
  <c r="V56" i="16"/>
  <c r="V55" i="16"/>
  <c r="V51" i="16"/>
  <c r="V50" i="16"/>
  <c r="V49" i="16"/>
  <c r="V48" i="16"/>
  <c r="V47" i="16"/>
  <c r="V46" i="16"/>
  <c r="V45" i="16"/>
  <c r="V44" i="16"/>
  <c r="V24" i="16"/>
  <c r="V23" i="16"/>
  <c r="X104" i="17"/>
  <c r="X103" i="17"/>
  <c r="X102" i="17"/>
  <c r="X101" i="17"/>
  <c r="X100" i="17"/>
  <c r="X99" i="17"/>
  <c r="X98" i="17"/>
  <c r="X97" i="17"/>
  <c r="X96" i="17"/>
  <c r="X95" i="17"/>
  <c r="X94" i="17"/>
  <c r="X93" i="17"/>
  <c r="X92" i="17"/>
  <c r="X91" i="17"/>
  <c r="X90" i="17"/>
  <c r="X89" i="17"/>
  <c r="X88" i="17"/>
  <c r="X87" i="17"/>
  <c r="X86" i="17"/>
  <c r="X85" i="17"/>
  <c r="X84" i="17"/>
  <c r="X83" i="17"/>
  <c r="X82" i="17"/>
  <c r="X81" i="17"/>
  <c r="X80" i="17"/>
  <c r="X79" i="17"/>
  <c r="X78" i="17"/>
  <c r="X77" i="17"/>
  <c r="X76" i="17"/>
  <c r="X75" i="17"/>
  <c r="X74" i="17"/>
  <c r="X73" i="17"/>
  <c r="X72" i="17"/>
  <c r="X71" i="17"/>
  <c r="X70" i="17"/>
  <c r="X69" i="17"/>
  <c r="X68" i="17"/>
  <c r="X67" i="17"/>
  <c r="X66" i="17"/>
  <c r="X65" i="17"/>
  <c r="X64" i="17"/>
  <c r="X63" i="17"/>
  <c r="X62" i="17"/>
  <c r="X61" i="17"/>
  <c r="X60" i="17"/>
  <c r="X59" i="17"/>
  <c r="X58" i="17"/>
  <c r="X57" i="17"/>
  <c r="X56" i="17"/>
  <c r="X55" i="17"/>
  <c r="X54" i="17"/>
  <c r="X53" i="17"/>
  <c r="X52" i="17"/>
  <c r="X51" i="17"/>
  <c r="X50" i="17"/>
  <c r="X49" i="17"/>
  <c r="X48" i="17"/>
  <c r="X47" i="17"/>
  <c r="X46" i="17"/>
  <c r="X45" i="17"/>
  <c r="X44" i="17"/>
  <c r="X43" i="17"/>
  <c r="X42" i="17"/>
  <c r="X41" i="17"/>
  <c r="X40" i="17"/>
  <c r="X39" i="17"/>
  <c r="X38" i="17"/>
  <c r="X37" i="17"/>
  <c r="X36" i="17"/>
  <c r="X35" i="17"/>
  <c r="X34" i="17"/>
  <c r="X33" i="17"/>
  <c r="X32" i="17"/>
  <c r="X31" i="17"/>
  <c r="X30" i="17"/>
  <c r="X26" i="17"/>
  <c r="X25" i="17"/>
  <c r="X24" i="17"/>
  <c r="X23" i="17"/>
  <c r="X22" i="17"/>
  <c r="X21" i="17"/>
  <c r="X20" i="17"/>
  <c r="X19" i="17"/>
  <c r="X18" i="17"/>
  <c r="X17" i="17"/>
  <c r="X16" i="17"/>
  <c r="X15" i="17"/>
  <c r="X14" i="17"/>
  <c r="X13" i="17"/>
  <c r="X12" i="17"/>
  <c r="X11" i="17"/>
  <c r="X10" i="17"/>
  <c r="X9" i="17"/>
  <c r="X5" i="17"/>
  <c r="X4" i="17"/>
  <c r="X3" i="17"/>
  <c r="V7" i="16"/>
  <c r="V6" i="16"/>
  <c r="V5" i="16"/>
  <c r="V4" i="16"/>
  <c r="V3" i="16"/>
  <c r="V22" i="16"/>
  <c r="V18" i="16"/>
  <c r="V17" i="16"/>
  <c r="V16" i="16"/>
  <c r="V15" i="16"/>
  <c r="V14" i="16"/>
  <c r="V13" i="16"/>
  <c r="V12" i="16"/>
  <c r="V11" i="16"/>
  <c r="L25" i="23" l="1"/>
  <c r="N25" i="23" s="1"/>
  <c r="O25" i="23" s="1"/>
  <c r="P25" i="23" s="1"/>
  <c r="L24" i="23"/>
  <c r="N24" i="23" s="1"/>
  <c r="O24" i="23" s="1"/>
  <c r="P24" i="23" s="1"/>
  <c r="L23" i="23"/>
  <c r="N23" i="23" s="1"/>
  <c r="O23" i="23" s="1"/>
  <c r="P23" i="23" s="1"/>
  <c r="L22" i="23"/>
  <c r="N22" i="23" s="1"/>
  <c r="O22" i="23" s="1"/>
  <c r="P22" i="23" s="1"/>
  <c r="L21" i="23"/>
  <c r="L20" i="23"/>
  <c r="N20" i="23" s="1"/>
  <c r="O20" i="23" s="1"/>
  <c r="P20" i="23" s="1"/>
  <c r="L19" i="23"/>
  <c r="N19" i="23" s="1"/>
  <c r="O19" i="23" s="1"/>
  <c r="P19" i="23" s="1"/>
  <c r="L10" i="23"/>
  <c r="N10" i="23" s="1"/>
  <c r="O10" i="23" s="1"/>
  <c r="P10" i="23" s="1"/>
  <c r="L9" i="23"/>
  <c r="N9" i="23" s="1"/>
  <c r="O9" i="23" s="1"/>
  <c r="P9" i="23" s="1"/>
  <c r="L8" i="23"/>
  <c r="N8" i="23" s="1"/>
  <c r="O8" i="23" s="1"/>
  <c r="P8" i="23" s="1"/>
  <c r="L7" i="23"/>
  <c r="N7" i="23" s="1"/>
  <c r="O7" i="23" s="1"/>
  <c r="P7" i="23" s="1"/>
  <c r="L6" i="23"/>
  <c r="N6" i="23" s="1"/>
  <c r="O6" i="23" s="1"/>
  <c r="P6" i="23" s="1"/>
  <c r="L5" i="23"/>
  <c r="N5" i="23" s="1"/>
  <c r="O5" i="23" s="1"/>
  <c r="P5" i="23" s="1"/>
  <c r="L4" i="23"/>
  <c r="N4" i="23" s="1"/>
  <c r="O4" i="23" s="1"/>
  <c r="P4" i="23" s="1"/>
  <c r="N21" i="23"/>
  <c r="O21" i="23" s="1"/>
  <c r="P21" i="23" s="1"/>
  <c r="J25" i="23"/>
  <c r="J24" i="23"/>
  <c r="J23" i="23"/>
  <c r="J22" i="23"/>
  <c r="J21" i="23"/>
  <c r="J20" i="23"/>
  <c r="J19" i="23"/>
  <c r="J17" i="23"/>
  <c r="L17" i="23" s="1"/>
  <c r="N17" i="23" s="1"/>
  <c r="O17" i="23" s="1"/>
  <c r="P17" i="23" s="1"/>
  <c r="J16" i="23"/>
  <c r="L16" i="23" s="1"/>
  <c r="N16" i="23" s="1"/>
  <c r="O16" i="23" s="1"/>
  <c r="P16" i="23" s="1"/>
  <c r="J15" i="23"/>
  <c r="L15" i="23" s="1"/>
  <c r="N15" i="23" s="1"/>
  <c r="O15" i="23" s="1"/>
  <c r="P15" i="23" s="1"/>
  <c r="J14" i="23"/>
  <c r="L14" i="23" s="1"/>
  <c r="N14" i="23" s="1"/>
  <c r="O14" i="23" s="1"/>
  <c r="P14" i="23" s="1"/>
  <c r="J13" i="23"/>
  <c r="L13" i="23" s="1"/>
  <c r="N13" i="23" s="1"/>
  <c r="O13" i="23" s="1"/>
  <c r="P13" i="23" s="1"/>
  <c r="J12" i="23"/>
  <c r="L12" i="23" s="1"/>
  <c r="N12" i="23" s="1"/>
  <c r="O12" i="23" s="1"/>
  <c r="P12" i="23" s="1"/>
  <c r="J11" i="23"/>
  <c r="L11" i="23" s="1"/>
  <c r="N11" i="23" s="1"/>
  <c r="O11" i="23" s="1"/>
  <c r="P11" i="23" s="1"/>
  <c r="J10" i="23"/>
  <c r="J9" i="23"/>
  <c r="J8" i="23"/>
  <c r="J7" i="23"/>
  <c r="J6" i="23"/>
  <c r="J5" i="23"/>
  <c r="J4" i="23"/>
  <c r="Q24" i="20" l="1"/>
  <c r="J24" i="20"/>
  <c r="J23" i="20"/>
  <c r="J22" i="20"/>
  <c r="J21" i="20"/>
  <c r="J20" i="20"/>
  <c r="J19" i="20"/>
  <c r="J18" i="20"/>
  <c r="Q17" i="20"/>
  <c r="J17" i="20"/>
  <c r="Q16" i="20"/>
  <c r="J16" i="20"/>
  <c r="E71" i="16"/>
  <c r="B60" i="16"/>
  <c r="B4" i="22"/>
  <c r="O66" i="16"/>
  <c r="I66" i="16"/>
  <c r="I67" i="16" s="1"/>
  <c r="O65" i="16"/>
  <c r="I65" i="16"/>
  <c r="O64" i="16"/>
  <c r="I64" i="16"/>
  <c r="O63" i="16"/>
  <c r="I63" i="16"/>
  <c r="O62" i="16"/>
  <c r="I62" i="16"/>
  <c r="O61" i="16"/>
  <c r="I61" i="16"/>
  <c r="O60" i="16"/>
  <c r="I60" i="16"/>
  <c r="I11" i="22"/>
  <c r="O4" i="22"/>
  <c r="I4" i="22"/>
  <c r="Q15" i="20"/>
  <c r="J15" i="20"/>
  <c r="Q14" i="20"/>
  <c r="J14" i="20"/>
  <c r="J13" i="20"/>
  <c r="J12" i="20"/>
  <c r="J11" i="20"/>
  <c r="J10" i="20"/>
  <c r="J9" i="20"/>
  <c r="J8" i="20"/>
  <c r="J7" i="20"/>
  <c r="J6" i="20"/>
  <c r="J5" i="20"/>
  <c r="J4" i="20"/>
  <c r="E78" i="16" l="1"/>
  <c r="E77" i="16"/>
  <c r="E76" i="16"/>
  <c r="E109" i="17"/>
  <c r="E107" i="17"/>
  <c r="U70" i="16" l="1"/>
  <c r="U71" i="16"/>
  <c r="U72" i="16"/>
  <c r="E70" i="16"/>
  <c r="E72" i="16" s="1"/>
  <c r="E69" i="16"/>
  <c r="O51" i="16"/>
  <c r="I51" i="16"/>
  <c r="O50" i="16"/>
  <c r="I50" i="16"/>
  <c r="O49" i="16"/>
  <c r="I49" i="16"/>
  <c r="O48" i="16"/>
  <c r="I48" i="16"/>
  <c r="O47" i="16"/>
  <c r="I47" i="16"/>
  <c r="O46" i="16"/>
  <c r="I46" i="16"/>
  <c r="O45" i="16"/>
  <c r="I45" i="16"/>
  <c r="O44" i="16"/>
  <c r="I44" i="16"/>
  <c r="B44" i="16"/>
  <c r="O40" i="16"/>
  <c r="I40" i="16"/>
  <c r="O39" i="16"/>
  <c r="I39" i="16"/>
  <c r="O38" i="16"/>
  <c r="I38" i="16"/>
  <c r="O37" i="16"/>
  <c r="I37" i="16"/>
  <c r="O36" i="16"/>
  <c r="I36" i="16"/>
  <c r="O35" i="16"/>
  <c r="I35" i="16"/>
  <c r="O34" i="16"/>
  <c r="I34" i="16"/>
  <c r="O33" i="16"/>
  <c r="I33" i="16"/>
  <c r="O32" i="16"/>
  <c r="I32" i="16"/>
  <c r="O31" i="16"/>
  <c r="I31" i="16"/>
  <c r="O30" i="16"/>
  <c r="I30" i="16"/>
  <c r="O29" i="16"/>
  <c r="I29" i="16"/>
  <c r="O28" i="16"/>
  <c r="I28" i="16"/>
  <c r="B28" i="16"/>
  <c r="O18" i="16"/>
  <c r="I18" i="16"/>
  <c r="O17" i="16"/>
  <c r="I17" i="16"/>
  <c r="O16" i="16"/>
  <c r="I16" i="16"/>
  <c r="O15" i="16"/>
  <c r="I15" i="16"/>
  <c r="O14" i="16"/>
  <c r="I14" i="16"/>
  <c r="O13" i="16"/>
  <c r="I13" i="16"/>
  <c r="O12" i="16"/>
  <c r="I12" i="16"/>
  <c r="O11" i="16"/>
  <c r="I11" i="16"/>
  <c r="B11" i="16"/>
  <c r="O12" i="4"/>
  <c r="O6" i="4"/>
  <c r="O5" i="4"/>
  <c r="I5" i="4"/>
  <c r="O11" i="4"/>
  <c r="I11" i="4"/>
  <c r="O4" i="4"/>
  <c r="I6" i="4"/>
  <c r="O10" i="4"/>
  <c r="I10" i="4"/>
  <c r="O8" i="4"/>
  <c r="I8" i="4"/>
  <c r="I12" i="4"/>
  <c r="O7" i="4"/>
  <c r="I7" i="4"/>
  <c r="I4" i="4"/>
  <c r="B4" i="4"/>
  <c r="I17" i="7"/>
  <c r="O16" i="7"/>
  <c r="O15" i="7"/>
  <c r="O14" i="7"/>
  <c r="I16" i="7"/>
  <c r="I15" i="7"/>
  <c r="I14" i="7"/>
  <c r="O13" i="7"/>
  <c r="I13" i="7"/>
  <c r="O12" i="7"/>
  <c r="I12" i="7"/>
  <c r="O11" i="7"/>
  <c r="I11" i="7"/>
  <c r="O10" i="7"/>
  <c r="I10" i="7"/>
  <c r="O9" i="7"/>
  <c r="I9" i="7"/>
  <c r="O8" i="7"/>
  <c r="I8" i="7"/>
  <c r="O7" i="7"/>
  <c r="I7" i="7"/>
  <c r="O6" i="7"/>
  <c r="I6" i="7"/>
  <c r="O5" i="7"/>
  <c r="I5" i="7"/>
  <c r="O4" i="7"/>
  <c r="I4" i="7"/>
  <c r="B4" i="7"/>
  <c r="O11" i="6"/>
  <c r="I11" i="6"/>
  <c r="O10" i="6"/>
  <c r="O9" i="6"/>
  <c r="O8" i="6"/>
  <c r="O7" i="6"/>
  <c r="O6" i="6"/>
  <c r="I10" i="6"/>
  <c r="I9" i="6"/>
  <c r="I8" i="6"/>
  <c r="I7" i="6"/>
  <c r="I6" i="6"/>
  <c r="O5" i="6"/>
  <c r="I5" i="6"/>
  <c r="O10" i="22"/>
  <c r="O9" i="22"/>
  <c r="O8" i="22"/>
  <c r="O7" i="22"/>
  <c r="O6" i="22"/>
  <c r="O5" i="22"/>
  <c r="I10" i="22"/>
  <c r="I9" i="22"/>
  <c r="I8" i="22"/>
  <c r="I7" i="22"/>
  <c r="I6" i="22"/>
  <c r="I5" i="22"/>
  <c r="I52" i="16" l="1"/>
  <c r="I41" i="16"/>
  <c r="I19" i="16"/>
  <c r="I13" i="4"/>
  <c r="I12" i="6"/>
  <c r="E108" i="17" l="1"/>
  <c r="B30" i="17"/>
  <c r="C30" i="21" l="1"/>
  <c r="C8" i="21"/>
  <c r="F14" i="15"/>
  <c r="E14" i="15"/>
  <c r="D14" i="15"/>
  <c r="K84" i="17"/>
  <c r="K83" i="17"/>
  <c r="K82" i="17"/>
  <c r="K104" i="17"/>
  <c r="K103" i="17"/>
  <c r="K102" i="17"/>
  <c r="K101" i="17"/>
  <c r="K100" i="17"/>
  <c r="K99" i="17"/>
  <c r="K98" i="17"/>
  <c r="K97" i="17"/>
  <c r="K96" i="17"/>
  <c r="K95" i="17"/>
  <c r="K94" i="17"/>
  <c r="K93" i="17"/>
  <c r="K92" i="17"/>
  <c r="K91" i="17"/>
  <c r="K90" i="17"/>
  <c r="K89" i="17"/>
  <c r="K88" i="17"/>
  <c r="K87" i="17"/>
  <c r="K86" i="17"/>
  <c r="K85" i="17"/>
  <c r="K81" i="17"/>
  <c r="K80" i="17"/>
  <c r="K79" i="17"/>
  <c r="K78" i="17"/>
  <c r="K77" i="17"/>
  <c r="K76" i="17"/>
  <c r="K75" i="17"/>
  <c r="K74" i="17"/>
  <c r="K73" i="17"/>
  <c r="K72" i="17"/>
  <c r="K71" i="17"/>
  <c r="K70" i="17"/>
  <c r="K69" i="17"/>
  <c r="K68" i="17"/>
  <c r="K67" i="17"/>
  <c r="K66" i="17"/>
  <c r="K65" i="17"/>
  <c r="K64" i="17"/>
  <c r="K62" i="17"/>
  <c r="K57" i="17"/>
  <c r="K51" i="17"/>
  <c r="K63" i="17"/>
  <c r="K61" i="17"/>
  <c r="K60" i="17"/>
  <c r="K59" i="17"/>
  <c r="K58" i="17"/>
  <c r="K56" i="17"/>
  <c r="K55" i="17"/>
  <c r="K54" i="17"/>
  <c r="K53" i="17"/>
  <c r="K52" i="17"/>
  <c r="K50" i="17"/>
  <c r="K49" i="17"/>
  <c r="K48" i="17"/>
  <c r="K47" i="17"/>
  <c r="K46" i="17"/>
  <c r="K45" i="17"/>
  <c r="K44" i="17"/>
  <c r="K43" i="17"/>
  <c r="K42" i="17"/>
  <c r="K41" i="17"/>
  <c r="K40" i="17"/>
  <c r="K39" i="17"/>
  <c r="K38" i="17"/>
  <c r="K37" i="17"/>
  <c r="K36" i="17"/>
  <c r="K35" i="17"/>
  <c r="K34" i="17"/>
  <c r="K33" i="17"/>
  <c r="K32" i="17"/>
  <c r="K31" i="17"/>
  <c r="K30" i="17"/>
  <c r="B9" i="17"/>
  <c r="B3" i="17"/>
  <c r="K26" i="17"/>
  <c r="K25" i="17"/>
  <c r="K24" i="17"/>
  <c r="K23" i="17"/>
  <c r="K22" i="17"/>
  <c r="K21" i="17"/>
  <c r="K20" i="17"/>
  <c r="K19" i="17"/>
  <c r="K18" i="17"/>
  <c r="K17" i="17"/>
  <c r="K16" i="17"/>
  <c r="K15" i="17"/>
  <c r="K14" i="17"/>
  <c r="K13" i="17"/>
  <c r="K12" i="17"/>
  <c r="K11" i="17"/>
  <c r="L113" i="17" s="1"/>
  <c r="K10" i="17"/>
  <c r="K9" i="17"/>
  <c r="K5" i="17"/>
  <c r="L112" i="17" s="1"/>
  <c r="K4" i="17"/>
  <c r="K3" i="17"/>
  <c r="L111" i="17" s="1"/>
  <c r="I5" i="14"/>
  <c r="I4" i="14"/>
  <c r="B4" i="14"/>
  <c r="I6" i="3"/>
  <c r="I5" i="3"/>
  <c r="I4" i="3"/>
  <c r="I7" i="3"/>
  <c r="B4" i="3"/>
  <c r="I4" i="6"/>
  <c r="O4" i="6"/>
  <c r="B4" i="6"/>
  <c r="I8" i="1"/>
  <c r="I7" i="1"/>
  <c r="I6" i="1"/>
  <c r="I5" i="1"/>
  <c r="I4" i="1"/>
  <c r="I9" i="1"/>
  <c r="B4" i="1"/>
  <c r="B55" i="16"/>
  <c r="B22" i="16"/>
  <c r="B3" i="16"/>
  <c r="I56" i="16"/>
  <c r="I55" i="16"/>
  <c r="I24" i="16"/>
  <c r="I23" i="16"/>
  <c r="I22" i="16"/>
  <c r="I7" i="16"/>
  <c r="I6" i="16"/>
  <c r="I5" i="16"/>
  <c r="I4" i="16"/>
  <c r="I3" i="16"/>
  <c r="I57" i="16" l="1"/>
  <c r="I8" i="16"/>
  <c r="I69" i="16" s="1"/>
  <c r="I25" i="16"/>
  <c r="B106" i="17"/>
  <c r="I6" i="14"/>
  <c r="K6" i="17"/>
  <c r="K27" i="17"/>
  <c r="K105" i="17"/>
  <c r="K107" i="17" s="1"/>
</calcChain>
</file>

<file path=xl/sharedStrings.xml><?xml version="1.0" encoding="utf-8"?>
<sst xmlns="http://schemas.openxmlformats.org/spreadsheetml/2006/main" count="2548" uniqueCount="398">
  <si>
    <t xml:space="preserve">Site Area </t>
  </si>
  <si>
    <t xml:space="preserve">Gross Application Site Area </t>
  </si>
  <si>
    <t>142,886sq.m</t>
  </si>
  <si>
    <t>14.28ha</t>
  </si>
  <si>
    <t xml:space="preserve">Development Area </t>
  </si>
  <si>
    <t>114,564sq.m</t>
  </si>
  <si>
    <t xml:space="preserve">Residential nett site area </t>
  </si>
  <si>
    <t>100,674sq.m</t>
  </si>
  <si>
    <t>10.07ha</t>
  </si>
  <si>
    <t xml:space="preserve">Neighbourhood Centre lands </t>
  </si>
  <si>
    <t>6,576sq.m</t>
  </si>
  <si>
    <t xml:space="preserve">Pipes/pumping station </t>
  </si>
  <si>
    <t>7,314sq.m</t>
  </si>
  <si>
    <t xml:space="preserve">Cycle scheme along Clonminch Road </t>
  </si>
  <si>
    <t>28,322sq.m</t>
  </si>
  <si>
    <t>Open Space Breakdown</t>
  </si>
  <si>
    <t xml:space="preserve">Public Open Space  </t>
  </si>
  <si>
    <t xml:space="preserve">ST. COLOMBA'S GREEN
</t>
  </si>
  <si>
    <t xml:space="preserve">CLONMINCH SQUARE
</t>
  </si>
  <si>
    <t>Green Park</t>
  </si>
  <si>
    <t>Green Street West</t>
  </si>
  <si>
    <t>Communal Open Space</t>
  </si>
  <si>
    <t xml:space="preserve">Residential Mix </t>
  </si>
  <si>
    <t>Detached = 5</t>
  </si>
  <si>
    <t>Terrace = 143</t>
  </si>
  <si>
    <t>Breakdown:</t>
  </si>
  <si>
    <t>Unit Type</t>
  </si>
  <si>
    <t>No.Units</t>
  </si>
  <si>
    <t>Gross Floor Area m2</t>
  </si>
  <si>
    <t>1-bed</t>
  </si>
  <si>
    <t>x</t>
  </si>
  <si>
    <t>2-bed</t>
  </si>
  <si>
    <t>3-bed</t>
  </si>
  <si>
    <t>4-bed</t>
  </si>
  <si>
    <t>4+ bed</t>
  </si>
  <si>
    <t>Total</t>
  </si>
  <si>
    <t>Studio</t>
  </si>
  <si>
    <t xml:space="preserve">Floor Area Calculation = </t>
  </si>
  <si>
    <t>Apartments - Floor area - m2</t>
  </si>
  <si>
    <t>sq.m</t>
  </si>
  <si>
    <t>Houses - Floor Area - m2</t>
  </si>
  <si>
    <t>Total - Residential</t>
  </si>
  <si>
    <t>Neighbourhood Centre 1</t>
  </si>
  <si>
    <t>Neighbourhood Centre 2</t>
  </si>
  <si>
    <t>Local Shop   in Block F</t>
  </si>
  <si>
    <t>Creche (stand alone building)</t>
  </si>
  <si>
    <t>Total - Non - Residential</t>
  </si>
  <si>
    <t>Max permit 4,500sqm</t>
  </si>
  <si>
    <t xml:space="preserve">Total: </t>
  </si>
  <si>
    <t>Parking</t>
  </si>
  <si>
    <t xml:space="preserve">Houses - incurtilage </t>
  </si>
  <si>
    <t xml:space="preserve"> </t>
  </si>
  <si>
    <t xml:space="preserve">Shop local - in Block F </t>
  </si>
  <si>
    <t xml:space="preserve">56mq </t>
  </si>
  <si>
    <t>Total Car parking</t>
  </si>
  <si>
    <t>Block A</t>
  </si>
  <si>
    <t>Total No. of Units</t>
  </si>
  <si>
    <t>Type</t>
  </si>
  <si>
    <t>Unit No.</t>
  </si>
  <si>
    <t>No. of Units</t>
  </si>
  <si>
    <t>No.</t>
  </si>
  <si>
    <t>Floor Area</t>
  </si>
  <si>
    <t>Floor Area Total</t>
  </si>
  <si>
    <t>Living/Kitchen/Dining Area</t>
  </si>
  <si>
    <t>Bed1</t>
  </si>
  <si>
    <t>Bed2</t>
  </si>
  <si>
    <t>Bed3</t>
  </si>
  <si>
    <t>Aggregate Bed Area*</t>
  </si>
  <si>
    <t>Storage Area*</t>
  </si>
  <si>
    <t>Private Open Space</t>
  </si>
  <si>
    <t>Aspect</t>
  </si>
  <si>
    <t>Bedrooms</t>
  </si>
  <si>
    <t>Proposed</t>
  </si>
  <si>
    <t>Min</t>
  </si>
  <si>
    <t>2B/4P</t>
  </si>
  <si>
    <t>X1</t>
  </si>
  <si>
    <t>Triple</t>
  </si>
  <si>
    <t>X2</t>
  </si>
  <si>
    <t>Single</t>
  </si>
  <si>
    <t>X3</t>
  </si>
  <si>
    <t>X4</t>
  </si>
  <si>
    <t>X5</t>
  </si>
  <si>
    <t>Block B</t>
  </si>
  <si>
    <t>1B/2P</t>
  </si>
  <si>
    <t>W1</t>
  </si>
  <si>
    <t>W2</t>
  </si>
  <si>
    <t>Dual</t>
  </si>
  <si>
    <t>X6</t>
  </si>
  <si>
    <t>Block C</t>
  </si>
  <si>
    <t>Block D</t>
  </si>
  <si>
    <t>X7</t>
  </si>
  <si>
    <t>X8</t>
  </si>
  <si>
    <t>3B/5P</t>
  </si>
  <si>
    <t>Y1</t>
  </si>
  <si>
    <t>3B/6P</t>
  </si>
  <si>
    <t>Y2</t>
  </si>
  <si>
    <t>Y3</t>
  </si>
  <si>
    <t>Block E</t>
  </si>
  <si>
    <t>W3</t>
  </si>
  <si>
    <t>Block F</t>
  </si>
  <si>
    <t>3b</t>
  </si>
  <si>
    <t>1b</t>
  </si>
  <si>
    <t>Aspect Ratio</t>
  </si>
  <si>
    <t>2b</t>
  </si>
  <si>
    <t>Total Apartments</t>
  </si>
  <si>
    <t>Detached House Types</t>
  </si>
  <si>
    <t>Block</t>
  </si>
  <si>
    <t>Bed 1</t>
  </si>
  <si>
    <t>Bed 2</t>
  </si>
  <si>
    <t>Bed 3</t>
  </si>
  <si>
    <t>Bed 4</t>
  </si>
  <si>
    <t>D1</t>
  </si>
  <si>
    <t>50, 162</t>
  </si>
  <si>
    <t xml:space="preserve">60-75 </t>
  </si>
  <si>
    <t>D2</t>
  </si>
  <si>
    <t>D3</t>
  </si>
  <si>
    <t>B3.15</t>
  </si>
  <si>
    <t>Semi-Detached House Types</t>
  </si>
  <si>
    <t>B1</t>
  </si>
  <si>
    <t>B1.1</t>
  </si>
  <si>
    <t>B1.2</t>
  </si>
  <si>
    <t>B7</t>
  </si>
  <si>
    <t>4B/6P</t>
  </si>
  <si>
    <t>C2.1</t>
  </si>
  <si>
    <t>C2.2</t>
  </si>
  <si>
    <t>B7.1</t>
  </si>
  <si>
    <t>C2.4</t>
  </si>
  <si>
    <t>B7.2</t>
  </si>
  <si>
    <t>C2.5</t>
  </si>
  <si>
    <t>C2.6</t>
  </si>
  <si>
    <t>B7.3</t>
  </si>
  <si>
    <t>C2.15</t>
  </si>
  <si>
    <t>C2.12</t>
  </si>
  <si>
    <t>B7.4</t>
  </si>
  <si>
    <t>C2.9</t>
  </si>
  <si>
    <t>C2.10</t>
  </si>
  <si>
    <t>B7.5</t>
  </si>
  <si>
    <t>C2.11</t>
  </si>
  <si>
    <t>B8</t>
  </si>
  <si>
    <t>4B/7P</t>
  </si>
  <si>
    <t>C.3.1</t>
  </si>
  <si>
    <t>C.3.2</t>
  </si>
  <si>
    <t>B9</t>
  </si>
  <si>
    <t>C4.1</t>
  </si>
  <si>
    <t>B1.5</t>
  </si>
  <si>
    <t>Terrace House Types</t>
  </si>
  <si>
    <t>B2</t>
  </si>
  <si>
    <t>B4.1</t>
  </si>
  <si>
    <t>97.98.99</t>
  </si>
  <si>
    <t>B4.3</t>
  </si>
  <si>
    <t>B4.6</t>
  </si>
  <si>
    <t>100.101.102</t>
  </si>
  <si>
    <t>60-75</t>
  </si>
  <si>
    <t>B4.7</t>
  </si>
  <si>
    <t>B3</t>
  </si>
  <si>
    <t>B2.1</t>
  </si>
  <si>
    <t>B2.2</t>
  </si>
  <si>
    <t>B2.3</t>
  </si>
  <si>
    <t>B3.1</t>
  </si>
  <si>
    <t>B2.4</t>
  </si>
  <si>
    <t>B2.5</t>
  </si>
  <si>
    <t>B2.6</t>
  </si>
  <si>
    <t>B3.2</t>
  </si>
  <si>
    <t>B2.13</t>
  </si>
  <si>
    <t>B2.16</t>
  </si>
  <si>
    <t>B2.17</t>
  </si>
  <si>
    <t>B4</t>
  </si>
  <si>
    <t>B2.18</t>
  </si>
  <si>
    <t>B2.19</t>
  </si>
  <si>
    <t>B2.20</t>
  </si>
  <si>
    <t>B4.2</t>
  </si>
  <si>
    <t>B2.21</t>
  </si>
  <si>
    <t>B6</t>
  </si>
  <si>
    <t>B10</t>
  </si>
  <si>
    <t>B4.4</t>
  </si>
  <si>
    <t>B4.5</t>
  </si>
  <si>
    <t>B2.22</t>
  </si>
  <si>
    <t>B2.11</t>
  </si>
  <si>
    <t xml:space="preserve">B2.12 </t>
  </si>
  <si>
    <t>B5</t>
  </si>
  <si>
    <t>B3.16</t>
  </si>
  <si>
    <t>C5.1</t>
  </si>
  <si>
    <t>C5.2</t>
  </si>
  <si>
    <t>4B/8P</t>
  </si>
  <si>
    <t>C6.1</t>
  </si>
  <si>
    <t>C6.2</t>
  </si>
  <si>
    <t>48,46</t>
  </si>
  <si>
    <t>B2.23</t>
  </si>
  <si>
    <t>B11</t>
  </si>
  <si>
    <t>19,20,21,22,25,26,27,28</t>
  </si>
  <si>
    <t>18,23,24,29</t>
  </si>
  <si>
    <t>B12</t>
  </si>
  <si>
    <t>2,3,4,5,6,7,105,106,107,108,109,110</t>
  </si>
  <si>
    <t>B13</t>
  </si>
  <si>
    <t>10,11,12</t>
  </si>
  <si>
    <t>13,14,15</t>
  </si>
  <si>
    <t>B14</t>
  </si>
  <si>
    <t>G3.1</t>
  </si>
  <si>
    <t>G3.2</t>
  </si>
  <si>
    <t>B15</t>
  </si>
  <si>
    <t>G1.1</t>
  </si>
  <si>
    <t>G1.2</t>
  </si>
  <si>
    <t>G2.1</t>
  </si>
  <si>
    <t>G2.2</t>
  </si>
  <si>
    <t>B16</t>
  </si>
  <si>
    <t>G4.1</t>
  </si>
  <si>
    <t>B17</t>
  </si>
  <si>
    <t>B4.8</t>
  </si>
  <si>
    <t>B4.10</t>
  </si>
  <si>
    <t>89,90</t>
  </si>
  <si>
    <t>B4.9</t>
  </si>
  <si>
    <t>B18</t>
  </si>
  <si>
    <t>B4.13</t>
  </si>
  <si>
    <t>B4.12</t>
  </si>
  <si>
    <t>93,94</t>
  </si>
  <si>
    <t>B4.11</t>
  </si>
  <si>
    <t>4b</t>
  </si>
  <si>
    <t>Apartment Block A</t>
  </si>
  <si>
    <t>Apartment Block B</t>
  </si>
  <si>
    <t>Apartment Block C</t>
  </si>
  <si>
    <t>Apartment Block D</t>
  </si>
  <si>
    <t>Apartment Block E</t>
  </si>
  <si>
    <t>Apartment Block F</t>
  </si>
  <si>
    <t>Car Parking Spaces</t>
  </si>
  <si>
    <t>No. of Spaces</t>
  </si>
  <si>
    <t>No. of Spaces which are in curtilage</t>
  </si>
  <si>
    <t>A</t>
  </si>
  <si>
    <t>B</t>
  </si>
  <si>
    <t>C</t>
  </si>
  <si>
    <t>D</t>
  </si>
  <si>
    <t>E</t>
  </si>
  <si>
    <t>F</t>
  </si>
  <si>
    <t>Creche</t>
  </si>
  <si>
    <t>Local Shop Block F</t>
  </si>
  <si>
    <t>NHC1</t>
  </si>
  <si>
    <t>X</t>
  </si>
  <si>
    <t>NHC2</t>
  </si>
  <si>
    <t>Total:</t>
  </si>
  <si>
    <t>Bicycle Parking Spaces</t>
  </si>
  <si>
    <t>No. of Spaces of covered</t>
  </si>
  <si>
    <t>No. of visitor Spaces</t>
  </si>
  <si>
    <t xml:space="preserve">B </t>
  </si>
  <si>
    <t>100 child</t>
  </si>
  <si>
    <t>*</t>
  </si>
  <si>
    <t>Part V Units</t>
  </si>
  <si>
    <t>No. of Part V Units in Block</t>
  </si>
  <si>
    <t>No. of Units in Block</t>
  </si>
  <si>
    <t>Total Part V Units:</t>
  </si>
  <si>
    <t>Phase 1</t>
  </si>
  <si>
    <t>Phase 2</t>
  </si>
  <si>
    <t xml:space="preserve">NHC1 </t>
  </si>
  <si>
    <t>Ground Floor</t>
  </si>
  <si>
    <t>1st Floor</t>
  </si>
  <si>
    <t>2nd Floor</t>
  </si>
  <si>
    <t>Business Hub</t>
  </si>
  <si>
    <t>Shop</t>
  </si>
  <si>
    <t>Totals</t>
  </si>
  <si>
    <t xml:space="preserve">NHC2 </t>
  </si>
  <si>
    <t>Medical Centre</t>
  </si>
  <si>
    <t>Physio. Consultant Room</t>
  </si>
  <si>
    <t>Treatment Room</t>
  </si>
  <si>
    <t>Consultant Room</t>
  </si>
  <si>
    <t>Staff Room</t>
  </si>
  <si>
    <t>Office</t>
  </si>
  <si>
    <t>Gym</t>
  </si>
  <si>
    <t>Apartment Block G</t>
  </si>
  <si>
    <t xml:space="preserve">X4 </t>
  </si>
  <si>
    <t>Block G</t>
  </si>
  <si>
    <t>39,56,84,184</t>
  </si>
  <si>
    <t>40,57,85,185</t>
  </si>
  <si>
    <t>52, 167</t>
  </si>
  <si>
    <t>53, 168</t>
  </si>
  <si>
    <t>69,73,76,132,135,175</t>
  </si>
  <si>
    <t>70,74,77,133,136,176</t>
  </si>
  <si>
    <t>71,75,78,134,137,177</t>
  </si>
  <si>
    <t>34,35,181,182</t>
  </si>
  <si>
    <t>Semi-D = 48</t>
  </si>
  <si>
    <t>Houses = 196</t>
  </si>
  <si>
    <t>Apartments = 153</t>
  </si>
  <si>
    <t>Total units proposed = 349</t>
  </si>
  <si>
    <r>
      <rPr>
        <b/>
        <sz val="11"/>
        <rFont val="Calibri"/>
        <family val="2"/>
        <scheme val="minor"/>
      </rPr>
      <t>1-bed = 41
2-bed = 103
3-bed = 155
4-bed = 50                                                  Total = 349</t>
    </r>
    <r>
      <rPr>
        <sz val="11"/>
        <rFont val="Calibri"/>
        <family val="2"/>
        <scheme val="minor"/>
      </rPr>
      <t xml:space="preserve">
</t>
    </r>
  </si>
  <si>
    <r>
      <rPr>
        <b/>
        <sz val="11"/>
        <color theme="1"/>
        <rFont val="Calibri"/>
        <family val="2"/>
        <scheme val="minor"/>
      </rPr>
      <t>Houses:</t>
    </r>
    <r>
      <rPr>
        <sz val="11"/>
        <color theme="1"/>
        <rFont val="Calibri"/>
        <family val="2"/>
        <scheme val="minor"/>
      </rPr>
      <t xml:space="preserve">
2-bed =    4                                                        3-bed = 142
4-bed = 50
</t>
    </r>
    <r>
      <rPr>
        <b/>
        <sz val="11"/>
        <color theme="1"/>
        <rFont val="Calibri"/>
        <family val="2"/>
        <scheme val="minor"/>
      </rPr>
      <t>Total = 196</t>
    </r>
    <r>
      <rPr>
        <sz val="11"/>
        <color theme="1"/>
        <rFont val="Calibri"/>
        <family val="2"/>
        <scheme val="minor"/>
      </rPr>
      <t xml:space="preserve">
</t>
    </r>
  </si>
  <si>
    <r>
      <rPr>
        <b/>
        <sz val="11"/>
        <rFont val="Calibri"/>
        <family val="2"/>
        <scheme val="minor"/>
      </rPr>
      <t>Apartments:</t>
    </r>
    <r>
      <rPr>
        <sz val="11"/>
        <rFont val="Calibri"/>
        <family val="2"/>
        <scheme val="minor"/>
      </rPr>
      <t xml:space="preserve">
</t>
    </r>
    <r>
      <rPr>
        <b/>
        <sz val="11"/>
        <rFont val="Calibri"/>
        <family val="2"/>
        <scheme val="minor"/>
      </rPr>
      <t>1-bed = 41</t>
    </r>
    <r>
      <rPr>
        <sz val="11"/>
        <rFont val="Calibri"/>
        <family val="2"/>
        <scheme val="minor"/>
      </rPr>
      <t xml:space="preserve">
</t>
    </r>
    <r>
      <rPr>
        <b/>
        <sz val="11"/>
        <rFont val="Calibri"/>
        <family val="2"/>
        <scheme val="minor"/>
      </rPr>
      <t>2-bed = 99</t>
    </r>
    <r>
      <rPr>
        <sz val="11"/>
        <rFont val="Calibri"/>
        <family val="2"/>
        <scheme val="minor"/>
      </rPr>
      <t xml:space="preserve">
</t>
    </r>
    <r>
      <rPr>
        <b/>
        <sz val="11"/>
        <rFont val="Calibri"/>
        <family val="2"/>
        <scheme val="minor"/>
      </rPr>
      <t>3-bed = 13</t>
    </r>
    <r>
      <rPr>
        <sz val="11"/>
        <rFont val="Calibri"/>
        <family val="2"/>
        <scheme val="minor"/>
      </rPr>
      <t xml:space="preserve">
</t>
    </r>
    <r>
      <rPr>
        <b/>
        <sz val="11"/>
        <rFont val="Calibri"/>
        <family val="2"/>
        <scheme val="minor"/>
      </rPr>
      <t>Total =</t>
    </r>
    <r>
      <rPr>
        <sz val="11"/>
        <rFont val="Calibri"/>
        <family val="2"/>
        <scheme val="minor"/>
      </rPr>
      <t xml:space="preserve"> 153
</t>
    </r>
  </si>
  <si>
    <t>349 Units in Total : 10% = 35no. Units</t>
  </si>
  <si>
    <t xml:space="preserve"> D</t>
  </si>
  <si>
    <t>G</t>
  </si>
  <si>
    <t>Phase 2 - 11 Units</t>
  </si>
  <si>
    <t>Phase 1 - 24 Units</t>
  </si>
  <si>
    <t>Construction Cost per Unit</t>
  </si>
  <si>
    <t>Profit on Cost</t>
  </si>
  <si>
    <t>Land Cost</t>
  </si>
  <si>
    <t>Totals Per Unit</t>
  </si>
  <si>
    <t xml:space="preserve">Total Cost </t>
  </si>
  <si>
    <t>Development Cost Per Unit</t>
  </si>
  <si>
    <t>Total Cost psm</t>
  </si>
  <si>
    <t>Construction Costs psm</t>
  </si>
  <si>
    <t>All Costs are Inclusive of VAT figures @ 13.5%</t>
  </si>
  <si>
    <t>% Over Min Floor Area</t>
  </si>
  <si>
    <t>100% of House are at least 10% over minumum Requirments</t>
  </si>
  <si>
    <t>58% of Apartments are at least 10% over minumum Requirments</t>
  </si>
  <si>
    <t>16,207sq.m</t>
  </si>
  <si>
    <t>Public Square</t>
  </si>
  <si>
    <t>35 per hectare</t>
  </si>
  <si>
    <t>Apartments - 153 no.</t>
  </si>
  <si>
    <t>1.25 car parking spaces per unit—153 Apartments</t>
  </si>
  <si>
    <r>
      <t xml:space="preserve">Part V Distribution:
</t>
    </r>
    <r>
      <rPr>
        <b/>
        <sz val="11"/>
        <rFont val="Calibri"/>
        <family val="2"/>
        <scheme val="minor"/>
      </rPr>
      <t xml:space="preserve">Phase 1
</t>
    </r>
    <r>
      <rPr>
        <sz val="11"/>
        <rFont val="Calibri"/>
        <family val="2"/>
        <scheme val="minor"/>
      </rPr>
      <t xml:space="preserve">238 Unit Total : 10% = 24 Units
12 No. Apartments
12 No. Dwelling Units
</t>
    </r>
    <r>
      <rPr>
        <b/>
        <sz val="11"/>
        <rFont val="Calibri"/>
        <family val="2"/>
        <scheme val="minor"/>
      </rPr>
      <t>Phase 2</t>
    </r>
    <r>
      <rPr>
        <sz val="11"/>
        <rFont val="Calibri"/>
        <family val="2"/>
        <scheme val="minor"/>
      </rPr>
      <t xml:space="preserve">
111 Unit Total : 10% = 11 Units
4 No. Apartments
7 No. Dwelling Units</t>
    </r>
  </si>
  <si>
    <t>2B/4P = 7 sqm Communal amenity space</t>
  </si>
  <si>
    <t>Required</t>
  </si>
  <si>
    <t>13 x 7 sqm = 91 sqm</t>
  </si>
  <si>
    <t>1B/2P = 5 sqm Communal amenity space</t>
  </si>
  <si>
    <t>3B/6P = 9 sqm Communal amenity space</t>
  </si>
  <si>
    <t>1 x 5 sqm = 5 sqm</t>
  </si>
  <si>
    <t>18 x 7 sqm = 126 sqm</t>
  </si>
  <si>
    <t>3 x 9 sqm = 27 sqm</t>
  </si>
  <si>
    <t xml:space="preserve">Total = 158 sqm </t>
  </si>
  <si>
    <t xml:space="preserve">91 sqm </t>
  </si>
  <si>
    <t xml:space="preserve">125 sqm </t>
  </si>
  <si>
    <t>158 sqm</t>
  </si>
  <si>
    <t xml:space="preserve">202 sqm </t>
  </si>
  <si>
    <t xml:space="preserve">8 x 7 sqm = 56 sqm </t>
  </si>
  <si>
    <t>56 sqm</t>
  </si>
  <si>
    <t xml:space="preserve">10 x 5 sqm = 50 sqm </t>
  </si>
  <si>
    <t xml:space="preserve">3 x 9 sqm = 27 sqm </t>
  </si>
  <si>
    <t xml:space="preserve">15 x 7 sqm = 105 sqm </t>
  </si>
  <si>
    <t xml:space="preserve">Total = 182 sqm </t>
  </si>
  <si>
    <t>182 sqm</t>
  </si>
  <si>
    <t xml:space="preserve">29 x 5 sqm =  145 sqm </t>
  </si>
  <si>
    <t xml:space="preserve">18 x 7 sqm =  126 sqm </t>
  </si>
  <si>
    <t xml:space="preserve">4 x 9 sqm =  36 sqm </t>
  </si>
  <si>
    <t xml:space="preserve">Total =  307 sqm </t>
  </si>
  <si>
    <t>307 sqm</t>
  </si>
  <si>
    <t xml:space="preserve">2 x 7 sqm =  14 sqm </t>
  </si>
  <si>
    <t xml:space="preserve">3 x 9 sqm =  27 sqm </t>
  </si>
  <si>
    <t xml:space="preserve">Total =   41 sqm </t>
  </si>
  <si>
    <t>41 sqm</t>
  </si>
  <si>
    <t>101 sqm</t>
  </si>
  <si>
    <t xml:space="preserve">1 x 5 sqm = 5 sqm </t>
  </si>
  <si>
    <t>23 x 7 sqm = 161 sqm</t>
  </si>
  <si>
    <t>Total = 166 sqm</t>
  </si>
  <si>
    <t>166 sqm</t>
  </si>
  <si>
    <t>100 Child</t>
  </si>
  <si>
    <t>NHC1 +NHC2</t>
  </si>
  <si>
    <t>total no house 196 x 2 number carparking spaces</t>
  </si>
  <si>
    <t>Clonminch Sq</t>
  </si>
  <si>
    <t>Vistor</t>
  </si>
  <si>
    <t>Other Visitors</t>
  </si>
  <si>
    <t>Additional</t>
  </si>
  <si>
    <t xml:space="preserve">14 Disabled Spaces = 6.5% of spaces not in curtartilage </t>
  </si>
  <si>
    <t>Residential Car Parking Spaces</t>
  </si>
  <si>
    <t>Other Car Parking</t>
  </si>
  <si>
    <t>Houses: 2 spaces per Unit</t>
  </si>
  <si>
    <t>Apartments: 1.25 spaces per Unit</t>
  </si>
  <si>
    <t>Deliveries</t>
  </si>
  <si>
    <t>Lift</t>
  </si>
  <si>
    <t>Stairs</t>
  </si>
  <si>
    <t>WC</t>
  </si>
  <si>
    <t>Toilets</t>
  </si>
  <si>
    <t>1st Floor Net Area (m2)</t>
  </si>
  <si>
    <t>Ground Floor Net Area (m2)</t>
  </si>
  <si>
    <t>2nd Floor Net Area (m2)</t>
  </si>
  <si>
    <t>Store</t>
  </si>
  <si>
    <t>Admin Office</t>
  </si>
  <si>
    <t>Circulation</t>
  </si>
  <si>
    <t>Consulting Room</t>
  </si>
  <si>
    <t xml:space="preserve">Corridor </t>
  </si>
  <si>
    <t>Physiotherapist Consulting Room</t>
  </si>
  <si>
    <t>Staffs</t>
  </si>
  <si>
    <t>GYM</t>
  </si>
  <si>
    <t>Class 1</t>
  </si>
  <si>
    <t>Class 2</t>
  </si>
  <si>
    <t>Class 3</t>
  </si>
  <si>
    <t>Reception</t>
  </si>
  <si>
    <t>Quiet Room</t>
  </si>
  <si>
    <t>Male WC</t>
  </si>
  <si>
    <t>Female WC</t>
  </si>
  <si>
    <t>Class 4</t>
  </si>
  <si>
    <t>Class 5</t>
  </si>
  <si>
    <t>Class 6</t>
  </si>
  <si>
    <t>Kitchen</t>
  </si>
  <si>
    <t>Class 7</t>
  </si>
  <si>
    <t>Class 8</t>
  </si>
  <si>
    <t>Library</t>
  </si>
  <si>
    <t>Staff</t>
  </si>
  <si>
    <t>Retail</t>
  </si>
  <si>
    <t>Block F Shop</t>
  </si>
  <si>
    <t>Bin Store</t>
  </si>
  <si>
    <t>Accessible WC</t>
  </si>
  <si>
    <t>Aggregate Living Area</t>
  </si>
  <si>
    <t>X2.1</t>
  </si>
  <si>
    <t>Communal Amenity Space</t>
  </si>
  <si>
    <t>Houses - not incurtilage</t>
  </si>
  <si>
    <t>Apartments - incurtilage</t>
  </si>
  <si>
    <t xml:space="preserve">Apartments - not incutilage </t>
  </si>
  <si>
    <t>331 sqm</t>
  </si>
  <si>
    <t>293 sqm</t>
  </si>
  <si>
    <t>185 sqm</t>
  </si>
  <si>
    <t>146 sqm</t>
  </si>
  <si>
    <t xml:space="preserve">1,383sq.m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</si>
</sst>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€&quot;#,##0"/>
  </numFmts>
  <fonts count="16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0070C0"/>
      <name val="Calibri"/>
      <family val="2"/>
      <scheme val="minor"/>
    </font>
    <font>
      <sz val="10"/>
      <color theme="4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rgb="FFC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66FFCC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58C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485"/>
        <bgColor indexed="64"/>
      </patternFill>
    </fill>
  </fills>
  <borders count="3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A"/>
      </left>
      <right style="medium">
        <color rgb="FF00000A"/>
      </right>
      <top style="medium">
        <color rgb="FF000000"/>
      </top>
      <bottom/>
      <diagonal/>
    </border>
    <border>
      <left style="medium">
        <color rgb="FF00000A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A"/>
      </left>
      <right style="medium">
        <color rgb="FF00000A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A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rgb="FF00000A"/>
      </left>
      <right style="medium">
        <color rgb="FF00000A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45">
    <xf numFmtId="0" fontId="0" fillId="0" borderId="0" xfId="0"/>
    <xf numFmtId="0" fontId="2" fillId="0" borderId="8" xfId="0" applyFont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6" fillId="0" borderId="0" xfId="0" applyFont="1"/>
    <xf numFmtId="0" fontId="7" fillId="0" borderId="10" xfId="0" applyFont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0" fillId="0" borderId="0" xfId="0" applyBorder="1"/>
    <xf numFmtId="0" fontId="7" fillId="0" borderId="11" xfId="0" applyFont="1" applyBorder="1" applyAlignment="1">
      <alignment horizontal="center" vertical="center" wrapText="1"/>
    </xf>
    <xf numFmtId="0" fontId="0" fillId="0" borderId="0" xfId="0" applyFill="1"/>
    <xf numFmtId="0" fontId="7" fillId="5" borderId="0" xfId="0" applyFont="1" applyFill="1" applyBorder="1" applyAlignment="1">
      <alignment horizontal="center" vertical="center" wrapText="1"/>
    </xf>
    <xf numFmtId="0" fontId="0" fillId="5" borderId="0" xfId="0" applyFill="1"/>
    <xf numFmtId="0" fontId="0" fillId="0" borderId="0" xfId="0" applyAlignment="1">
      <alignment wrapText="1"/>
    </xf>
    <xf numFmtId="4" fontId="6" fillId="0" borderId="0" xfId="0" applyNumberFormat="1" applyFont="1"/>
    <xf numFmtId="4" fontId="6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3" fontId="0" fillId="0" borderId="0" xfId="0" applyNumberFormat="1" applyAlignment="1">
      <alignment horizontal="right"/>
    </xf>
    <xf numFmtId="0" fontId="0" fillId="0" borderId="0" xfId="0" applyFont="1"/>
    <xf numFmtId="0" fontId="0" fillId="0" borderId="0" xfId="0" applyAlignment="1">
      <alignment horizontal="center"/>
    </xf>
    <xf numFmtId="0" fontId="0" fillId="8" borderId="11" xfId="0" applyFill="1" applyBorder="1"/>
    <xf numFmtId="0" fontId="0" fillId="7" borderId="11" xfId="0" applyFill="1" applyBorder="1"/>
    <xf numFmtId="0" fontId="0" fillId="0" borderId="0" xfId="0" applyAlignment="1"/>
    <xf numFmtId="0" fontId="9" fillId="0" borderId="11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9" fillId="0" borderId="17" xfId="0" applyFont="1" applyFill="1" applyBorder="1" applyAlignment="1">
      <alignment horizontal="center" vertical="center" wrapText="1"/>
    </xf>
    <xf numFmtId="0" fontId="0" fillId="5" borderId="0" xfId="0" applyFill="1" applyBorder="1" applyAlignment="1">
      <alignment horizontal="center"/>
    </xf>
    <xf numFmtId="0" fontId="0" fillId="6" borderId="24" xfId="0" applyFill="1" applyBorder="1"/>
    <xf numFmtId="0" fontId="0" fillId="6" borderId="25" xfId="0" applyFill="1" applyBorder="1"/>
    <xf numFmtId="0" fontId="0" fillId="6" borderId="26" xfId="0" applyFill="1" applyBorder="1"/>
    <xf numFmtId="9" fontId="0" fillId="6" borderId="27" xfId="0" applyNumberFormat="1" applyFill="1" applyBorder="1"/>
    <xf numFmtId="0" fontId="0" fillId="6" borderId="28" xfId="0" applyFill="1" applyBorder="1"/>
    <xf numFmtId="9" fontId="0" fillId="6" borderId="29" xfId="0" applyNumberFormat="1" applyFill="1" applyBorder="1"/>
    <xf numFmtId="0" fontId="0" fillId="6" borderId="30" xfId="0" applyFill="1" applyBorder="1"/>
    <xf numFmtId="0" fontId="0" fillId="6" borderId="31" xfId="0" applyFill="1" applyBorder="1"/>
    <xf numFmtId="9" fontId="0" fillId="6" borderId="32" xfId="0" applyNumberFormat="1" applyFill="1" applyBorder="1"/>
    <xf numFmtId="3" fontId="2" fillId="0" borderId="8" xfId="0" applyNumberFormat="1" applyFont="1" applyBorder="1" applyAlignment="1">
      <alignment horizontal="center" vertical="center" wrapText="1"/>
    </xf>
    <xf numFmtId="0" fontId="6" fillId="0" borderId="0" xfId="0" applyFont="1" applyFill="1"/>
    <xf numFmtId="0" fontId="0" fillId="0" borderId="0" xfId="0" applyFill="1" applyAlignment="1">
      <alignment wrapText="1"/>
    </xf>
    <xf numFmtId="0" fontId="6" fillId="0" borderId="0" xfId="0" applyFont="1" applyFill="1" applyAlignment="1">
      <alignment wrapText="1"/>
    </xf>
    <xf numFmtId="0" fontId="0" fillId="0" borderId="0" xfId="0" applyFill="1" applyAlignment="1">
      <alignment horizontal="right"/>
    </xf>
    <xf numFmtId="0" fontId="8" fillId="0" borderId="0" xfId="0" applyFont="1" applyFill="1" applyBorder="1" applyAlignment="1">
      <alignment horizontal="right" vertical="center" wrapText="1"/>
    </xf>
    <xf numFmtId="0" fontId="0" fillId="0" borderId="0" xfId="0" applyFont="1" applyFill="1" applyAlignment="1">
      <alignment wrapText="1"/>
    </xf>
    <xf numFmtId="0" fontId="6" fillId="0" borderId="0" xfId="0" applyFont="1" applyFill="1" applyAlignment="1">
      <alignment horizontal="right" vertical="center"/>
    </xf>
    <xf numFmtId="0" fontId="6" fillId="0" borderId="0" xfId="0" applyFont="1" applyFill="1" applyAlignment="1">
      <alignment horizontal="right"/>
    </xf>
    <xf numFmtId="0" fontId="12" fillId="0" borderId="0" xfId="0" applyFont="1" applyFill="1" applyBorder="1" applyAlignment="1">
      <alignment horizontal="right" vertical="center" wrapText="1"/>
    </xf>
    <xf numFmtId="4" fontId="6" fillId="0" borderId="0" xfId="0" applyNumberFormat="1" applyFont="1" applyFill="1" applyAlignment="1">
      <alignment horizontal="right"/>
    </xf>
    <xf numFmtId="0" fontId="0" fillId="0" borderId="0" xfId="0" applyFont="1" applyFill="1"/>
    <xf numFmtId="0" fontId="0" fillId="0" borderId="1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vertical="center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vertical="top" wrapText="1"/>
    </xf>
    <xf numFmtId="0" fontId="0" fillId="0" borderId="0" xfId="0" applyFont="1" applyFill="1" applyBorder="1" applyAlignment="1">
      <alignment horizontal="right" vertical="center" wrapText="1"/>
    </xf>
    <xf numFmtId="0" fontId="0" fillId="0" borderId="16" xfId="0" applyBorder="1"/>
    <xf numFmtId="0" fontId="0" fillId="0" borderId="11" xfId="0" applyBorder="1"/>
    <xf numFmtId="0" fontId="11" fillId="0" borderId="11" xfId="0" applyFont="1" applyBorder="1"/>
    <xf numFmtId="0" fontId="0" fillId="5" borderId="11" xfId="0" applyFill="1" applyBorder="1"/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0" fontId="14" fillId="0" borderId="0" xfId="0" applyFont="1"/>
    <xf numFmtId="3" fontId="14" fillId="0" borderId="0" xfId="0" applyNumberFormat="1" applyFont="1"/>
    <xf numFmtId="10" fontId="14" fillId="0" borderId="0" xfId="0" applyNumberFormat="1" applyFont="1"/>
    <xf numFmtId="0" fontId="14" fillId="0" borderId="0" xfId="0" applyFont="1" applyFill="1"/>
    <xf numFmtId="0" fontId="15" fillId="0" borderId="0" xfId="0" applyFont="1" applyBorder="1" applyAlignment="1">
      <alignment horizontal="center" vertical="center" wrapText="1"/>
    </xf>
    <xf numFmtId="0" fontId="8" fillId="0" borderId="0" xfId="0" applyFont="1" applyFill="1" applyAlignment="1">
      <alignment wrapText="1"/>
    </xf>
    <xf numFmtId="0" fontId="8" fillId="0" borderId="0" xfId="0" applyFont="1" applyFill="1"/>
    <xf numFmtId="0" fontId="12" fillId="0" borderId="0" xfId="0" applyFont="1" applyFill="1"/>
    <xf numFmtId="0" fontId="3" fillId="2" borderId="6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7" fillId="7" borderId="12" xfId="0" applyFont="1" applyFill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/>
    </xf>
    <xf numFmtId="0" fontId="2" fillId="7" borderId="11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9" fillId="13" borderId="11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0" fillId="0" borderId="0" xfId="0" applyBorder="1" applyAlignment="1"/>
    <xf numFmtId="0" fontId="7" fillId="0" borderId="34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textRotation="90" wrapText="1"/>
    </xf>
    <xf numFmtId="0" fontId="8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/>
    </xf>
    <xf numFmtId="0" fontId="2" fillId="8" borderId="12" xfId="0" applyFont="1" applyFill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7" borderId="35" xfId="0" applyFont="1" applyFill="1" applyBorder="1" applyAlignment="1">
      <alignment horizontal="center" vertical="center" wrapText="1"/>
    </xf>
    <xf numFmtId="0" fontId="2" fillId="7" borderId="17" xfId="0" applyFont="1" applyFill="1" applyBorder="1" applyAlignment="1">
      <alignment horizontal="center" vertical="center" wrapText="1"/>
    </xf>
    <xf numFmtId="0" fontId="2" fillId="8" borderId="1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vertical="center" wrapText="1"/>
    </xf>
    <xf numFmtId="164" fontId="2" fillId="0" borderId="11" xfId="0" applyNumberFormat="1" applyFont="1" applyBorder="1" applyAlignment="1">
      <alignment horizontal="center" vertical="center" wrapText="1"/>
    </xf>
    <xf numFmtId="164" fontId="2" fillId="4" borderId="11" xfId="0" applyNumberFormat="1" applyFont="1" applyFill="1" applyBorder="1" applyAlignment="1">
      <alignment horizontal="center" vertical="center" wrapText="1"/>
    </xf>
    <xf numFmtId="164" fontId="7" fillId="0" borderId="11" xfId="0" applyNumberFormat="1" applyFont="1" applyFill="1" applyBorder="1" applyAlignment="1">
      <alignment horizontal="center" vertical="center" wrapText="1"/>
    </xf>
    <xf numFmtId="164" fontId="2" fillId="0" borderId="14" xfId="0" applyNumberFormat="1" applyFont="1" applyBorder="1" applyAlignment="1">
      <alignment horizontal="center" vertical="center" wrapText="1"/>
    </xf>
    <xf numFmtId="9" fontId="0" fillId="0" borderId="0" xfId="0" applyNumberFormat="1" applyAlignment="1">
      <alignment horizontal="center"/>
    </xf>
    <xf numFmtId="9" fontId="0" fillId="0" borderId="0" xfId="0" applyNumberFormat="1" applyBorder="1" applyAlignment="1">
      <alignment horizontal="center"/>
    </xf>
    <xf numFmtId="0" fontId="8" fillId="0" borderId="0" xfId="0" applyFont="1"/>
    <xf numFmtId="3" fontId="8" fillId="0" borderId="0" xfId="0" applyNumberFormat="1" applyFont="1"/>
    <xf numFmtId="10" fontId="8" fillId="0" borderId="0" xfId="0" applyNumberFormat="1" applyFont="1" applyAlignment="1">
      <alignment horizontal="left" vertical="top"/>
    </xf>
    <xf numFmtId="3" fontId="0" fillId="0" borderId="0" xfId="0" applyNumberFormat="1"/>
    <xf numFmtId="3" fontId="8" fillId="0" borderId="0" xfId="0" applyNumberFormat="1" applyFont="1" applyAlignment="1">
      <alignment horizontal="left"/>
    </xf>
    <xf numFmtId="0" fontId="0" fillId="0" borderId="25" xfId="0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11" borderId="32" xfId="0" applyFill="1" applyBorder="1"/>
    <xf numFmtId="0" fontId="0" fillId="0" borderId="32" xfId="0" applyBorder="1"/>
    <xf numFmtId="0" fontId="0" fillId="0" borderId="25" xfId="0" applyBorder="1" applyAlignment="1">
      <alignment horizontal="center"/>
    </xf>
    <xf numFmtId="0" fontId="2" fillId="14" borderId="27" xfId="0" applyFont="1" applyFill="1" applyBorder="1" applyAlignment="1">
      <alignment horizontal="center" vertical="center" wrapText="1"/>
    </xf>
    <xf numFmtId="0" fontId="0" fillId="0" borderId="30" xfId="0" applyBorder="1" applyAlignment="1">
      <alignment horizontal="center"/>
    </xf>
    <xf numFmtId="0" fontId="2" fillId="11" borderId="32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7" fillId="0" borderId="24" xfId="0" applyFont="1" applyBorder="1" applyAlignment="1">
      <alignment horizontal="center" vertical="center" wrapText="1"/>
    </xf>
    <xf numFmtId="0" fontId="14" fillId="0" borderId="0" xfId="0" applyFont="1" applyBorder="1"/>
    <xf numFmtId="0" fontId="1" fillId="0" borderId="36" xfId="0" applyFont="1" applyBorder="1" applyAlignment="1">
      <alignment vertical="center" textRotation="90" wrapText="1"/>
    </xf>
    <xf numFmtId="0" fontId="0" fillId="0" borderId="0" xfId="0" applyBorder="1" applyAlignment="1">
      <alignment horizontal="center"/>
    </xf>
    <xf numFmtId="0" fontId="0" fillId="0" borderId="24" xfId="0" applyFont="1" applyBorder="1" applyAlignment="1">
      <alignment horizontal="center" vertical="center" wrapText="1"/>
    </xf>
    <xf numFmtId="0" fontId="0" fillId="0" borderId="24" xfId="0" applyFont="1" applyFill="1" applyBorder="1" applyAlignment="1">
      <alignment horizontal="center" vertical="center" wrapText="1"/>
    </xf>
    <xf numFmtId="0" fontId="0" fillId="0" borderId="24" xfId="0" applyBorder="1" applyAlignment="1">
      <alignment horizontal="center"/>
    </xf>
    <xf numFmtId="0" fontId="0" fillId="0" borderId="24" xfId="0" applyFill="1" applyBorder="1" applyAlignment="1">
      <alignment horizontal="center"/>
    </xf>
    <xf numFmtId="0" fontId="0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vertical="center" textRotation="90" wrapText="1"/>
    </xf>
    <xf numFmtId="0" fontId="3" fillId="2" borderId="24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/>
    </xf>
    <xf numFmtId="0" fontId="1" fillId="2" borderId="24" xfId="0" applyFont="1" applyFill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center" vertical="center" wrapText="1"/>
    </xf>
    <xf numFmtId="9" fontId="0" fillId="0" borderId="24" xfId="0" applyNumberFormat="1" applyBorder="1" applyAlignment="1">
      <alignment horizontal="center"/>
    </xf>
    <xf numFmtId="0" fontId="7" fillId="0" borderId="24" xfId="0" applyFont="1" applyFill="1" applyBorder="1" applyAlignment="1">
      <alignment horizontal="center" vertical="center" wrapText="1"/>
    </xf>
    <xf numFmtId="0" fontId="4" fillId="0" borderId="24" xfId="0" applyFont="1" applyFill="1" applyBorder="1" applyAlignment="1">
      <alignment horizontal="center" vertical="center" wrapText="1"/>
    </xf>
    <xf numFmtId="9" fontId="0" fillId="15" borderId="24" xfId="0" applyNumberFormat="1" applyFill="1" applyBorder="1" applyAlignment="1">
      <alignment horizontal="center"/>
    </xf>
    <xf numFmtId="0" fontId="9" fillId="0" borderId="24" xfId="0" applyFont="1" applyFill="1" applyBorder="1" applyAlignment="1">
      <alignment horizontal="center" vertical="center" wrapText="1"/>
    </xf>
    <xf numFmtId="0" fontId="5" fillId="0" borderId="24" xfId="0" applyFont="1" applyFill="1" applyBorder="1" applyAlignment="1">
      <alignment horizontal="center" vertical="center" wrapText="1"/>
    </xf>
    <xf numFmtId="0" fontId="5" fillId="4" borderId="24" xfId="0" applyFont="1" applyFill="1" applyBorder="1" applyAlignment="1">
      <alignment horizontal="center" vertical="center" wrapText="1"/>
    </xf>
    <xf numFmtId="0" fontId="9" fillId="13" borderId="24" xfId="0" applyFont="1" applyFill="1" applyBorder="1" applyAlignment="1">
      <alignment horizontal="center" vertical="center" wrapText="1"/>
    </xf>
    <xf numFmtId="0" fontId="2" fillId="13" borderId="24" xfId="0" applyFont="1" applyFill="1" applyBorder="1" applyAlignment="1">
      <alignment horizontal="center" vertical="center" wrapText="1"/>
    </xf>
    <xf numFmtId="0" fontId="5" fillId="13" borderId="24" xfId="0" applyFont="1" applyFill="1" applyBorder="1" applyAlignment="1">
      <alignment horizontal="center" vertical="center" wrapText="1"/>
    </xf>
    <xf numFmtId="0" fontId="9" fillId="4" borderId="24" xfId="0" applyFont="1" applyFill="1" applyBorder="1" applyAlignment="1">
      <alignment horizontal="center" vertical="center" wrapText="1"/>
    </xf>
    <xf numFmtId="0" fontId="2" fillId="9" borderId="24" xfId="0" applyFont="1" applyFill="1" applyBorder="1" applyAlignment="1">
      <alignment horizontal="center" vertical="center" wrapText="1"/>
    </xf>
    <xf numFmtId="3" fontId="2" fillId="0" borderId="24" xfId="0" applyNumberFormat="1" applyFont="1" applyBorder="1" applyAlignment="1">
      <alignment horizontal="center" vertical="center" wrapText="1"/>
    </xf>
    <xf numFmtId="0" fontId="2" fillId="10" borderId="24" xfId="0" applyFont="1" applyFill="1" applyBorder="1" applyAlignment="1">
      <alignment horizontal="center" vertical="center" wrapText="1"/>
    </xf>
    <xf numFmtId="0" fontId="2" fillId="0" borderId="24" xfId="0" applyFont="1" applyBorder="1" applyAlignment="1">
      <alignment horizontal="center"/>
    </xf>
    <xf numFmtId="0" fontId="2" fillId="4" borderId="24" xfId="0" applyFont="1" applyFill="1" applyBorder="1" applyAlignment="1">
      <alignment horizontal="center" vertical="center" wrapText="1"/>
    </xf>
    <xf numFmtId="3" fontId="2" fillId="0" borderId="24" xfId="0" applyNumberFormat="1" applyFont="1" applyBorder="1" applyAlignment="1">
      <alignment horizontal="center"/>
    </xf>
    <xf numFmtId="0" fontId="10" fillId="4" borderId="24" xfId="0" applyFont="1" applyFill="1" applyBorder="1" applyAlignment="1">
      <alignment horizontal="center" vertical="center" wrapText="1"/>
    </xf>
    <xf numFmtId="0" fontId="0" fillId="0" borderId="24" xfId="0" applyBorder="1"/>
    <xf numFmtId="0" fontId="7" fillId="5" borderId="24" xfId="0" applyFont="1" applyFill="1" applyBorder="1" applyAlignment="1">
      <alignment horizontal="center" vertical="center" wrapText="1"/>
    </xf>
    <xf numFmtId="0" fontId="0" fillId="0" borderId="24" xfId="0" applyBorder="1" applyAlignment="1">
      <alignment horizontal="center" vertical="center"/>
    </xf>
    <xf numFmtId="0" fontId="2" fillId="0" borderId="24" xfId="0" applyFont="1" applyFill="1" applyBorder="1" applyAlignment="1">
      <alignment horizontal="center"/>
    </xf>
    <xf numFmtId="0" fontId="0" fillId="4" borderId="24" xfId="0" applyFill="1" applyBorder="1"/>
    <xf numFmtId="3" fontId="2" fillId="0" borderId="24" xfId="0" applyNumberFormat="1" applyFont="1" applyFill="1" applyBorder="1" applyAlignment="1">
      <alignment horizontal="center"/>
    </xf>
    <xf numFmtId="0" fontId="0" fillId="5" borderId="24" xfId="0" applyFill="1" applyBorder="1"/>
    <xf numFmtId="0" fontId="0" fillId="5" borderId="24" xfId="0" applyFill="1" applyBorder="1" applyAlignment="1">
      <alignment horizontal="center"/>
    </xf>
    <xf numFmtId="0" fontId="4" fillId="13" borderId="24" xfId="0" applyFont="1" applyFill="1" applyBorder="1" applyAlignment="1">
      <alignment horizontal="center" vertical="center" wrapText="1"/>
    </xf>
    <xf numFmtId="0" fontId="3" fillId="4" borderId="24" xfId="0" applyFont="1" applyFill="1" applyBorder="1" applyAlignment="1">
      <alignment horizontal="center" vertical="center" wrapText="1"/>
    </xf>
    <xf numFmtId="0" fontId="12" fillId="0" borderId="24" xfId="0" applyFont="1" applyBorder="1" applyAlignment="1">
      <alignment horizontal="center"/>
    </xf>
    <xf numFmtId="0" fontId="0" fillId="0" borderId="24" xfId="0" applyFont="1" applyBorder="1" applyAlignment="1">
      <alignment horizontal="center"/>
    </xf>
    <xf numFmtId="0" fontId="0" fillId="0" borderId="24" xfId="0" applyFont="1" applyFill="1" applyBorder="1" applyAlignment="1">
      <alignment horizontal="center"/>
    </xf>
    <xf numFmtId="0" fontId="14" fillId="0" borderId="24" xfId="0" applyFont="1" applyBorder="1"/>
    <xf numFmtId="0" fontId="6" fillId="0" borderId="24" xfId="0" applyFont="1" applyBorder="1" applyAlignment="1">
      <alignment horizontal="right"/>
    </xf>
    <xf numFmtId="0" fontId="6" fillId="0" borderId="24" xfId="0" applyFont="1" applyBorder="1" applyAlignment="1">
      <alignment horizontal="center"/>
    </xf>
    <xf numFmtId="0" fontId="7" fillId="7" borderId="24" xfId="0" applyFont="1" applyFill="1" applyBorder="1" applyAlignment="1">
      <alignment horizontal="center" vertical="center" wrapText="1"/>
    </xf>
    <xf numFmtId="0" fontId="5" fillId="9" borderId="24" xfId="0" applyFont="1" applyFill="1" applyBorder="1" applyAlignment="1">
      <alignment horizontal="center" vertical="center" wrapText="1"/>
    </xf>
    <xf numFmtId="0" fontId="2" fillId="7" borderId="24" xfId="0" applyFont="1" applyFill="1" applyBorder="1" applyAlignment="1">
      <alignment horizontal="center" vertical="center" wrapText="1"/>
    </xf>
    <xf numFmtId="0" fontId="15" fillId="9" borderId="24" xfId="0" applyFont="1" applyFill="1" applyBorder="1" applyAlignment="1">
      <alignment horizontal="center" vertical="center" wrapText="1"/>
    </xf>
    <xf numFmtId="0" fontId="15" fillId="3" borderId="24" xfId="0" applyFont="1" applyFill="1" applyBorder="1" applyAlignment="1">
      <alignment horizontal="center" vertical="center" wrapText="1"/>
    </xf>
    <xf numFmtId="0" fontId="2" fillId="8" borderId="24" xfId="0" applyFont="1" applyFill="1" applyBorder="1" applyAlignment="1">
      <alignment horizontal="center" vertical="center" wrapText="1"/>
    </xf>
    <xf numFmtId="0" fontId="15" fillId="4" borderId="24" xfId="0" applyFont="1" applyFill="1" applyBorder="1" applyAlignment="1">
      <alignment horizontal="center" vertical="center" wrapText="1"/>
    </xf>
    <xf numFmtId="0" fontId="1" fillId="0" borderId="24" xfId="0" applyFont="1" applyBorder="1" applyAlignment="1">
      <alignment vertical="center"/>
    </xf>
    <xf numFmtId="0" fontId="6" fillId="0" borderId="24" xfId="0" applyFont="1" applyBorder="1" applyAlignment="1">
      <alignment horizontal="center" vertical="center" wrapText="1"/>
    </xf>
    <xf numFmtId="0" fontId="11" fillId="0" borderId="24" xfId="0" applyFont="1" applyBorder="1" applyAlignment="1">
      <alignment horizontal="center"/>
    </xf>
    <xf numFmtId="0" fontId="6" fillId="0" borderId="24" xfId="0" applyFont="1" applyFill="1" applyBorder="1" applyAlignment="1">
      <alignment horizontal="center" vertical="center" wrapText="1"/>
    </xf>
    <xf numFmtId="0" fontId="1" fillId="13" borderId="24" xfId="0" applyFont="1" applyFill="1" applyBorder="1" applyAlignment="1">
      <alignment horizontal="center" vertical="center" wrapText="1"/>
    </xf>
    <xf numFmtId="0" fontId="3" fillId="13" borderId="24" xfId="0" applyFont="1" applyFill="1" applyBorder="1" applyAlignment="1">
      <alignment horizontal="center" vertical="center" wrapText="1"/>
    </xf>
    <xf numFmtId="0" fontId="0" fillId="12" borderId="0" xfId="0" applyFill="1" applyAlignment="1">
      <alignment horizontal="center"/>
    </xf>
    <xf numFmtId="0" fontId="6" fillId="2" borderId="24" xfId="0" applyFont="1" applyFill="1" applyBorder="1" applyAlignment="1">
      <alignment horizontal="center" vertical="center" wrapText="1"/>
    </xf>
    <xf numFmtId="9" fontId="0" fillId="6" borderId="23" xfId="0" applyNumberFormat="1" applyFill="1" applyBorder="1" applyAlignment="1">
      <alignment horizontal="center"/>
    </xf>
    <xf numFmtId="9" fontId="0" fillId="6" borderId="18" xfId="0" applyNumberFormat="1" applyFill="1" applyBorder="1" applyAlignment="1">
      <alignment horizontal="center"/>
    </xf>
    <xf numFmtId="9" fontId="0" fillId="6" borderId="17" xfId="0" applyNumberFormat="1" applyFill="1" applyBorder="1" applyAlignment="1">
      <alignment horizontal="center"/>
    </xf>
    <xf numFmtId="0" fontId="3" fillId="2" borderId="24" xfId="0" applyFont="1" applyFill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textRotation="90" wrapText="1"/>
    </xf>
    <xf numFmtId="0" fontId="2" fillId="0" borderId="24" xfId="0" applyFont="1" applyBorder="1" applyAlignment="1">
      <alignment horizontal="center" vertical="center" wrapText="1"/>
    </xf>
    <xf numFmtId="0" fontId="9" fillId="0" borderId="24" xfId="0" applyFont="1" applyFill="1" applyBorder="1" applyAlignment="1">
      <alignment horizontal="center" vertical="center" wrapText="1"/>
    </xf>
    <xf numFmtId="9" fontId="0" fillId="6" borderId="21" xfId="0" applyNumberFormat="1" applyFill="1" applyBorder="1" applyAlignment="1">
      <alignment horizontal="center"/>
    </xf>
    <xf numFmtId="9" fontId="0" fillId="6" borderId="34" xfId="0" applyNumberFormat="1" applyFill="1" applyBorder="1" applyAlignment="1">
      <alignment horizontal="center"/>
    </xf>
    <xf numFmtId="9" fontId="0" fillId="6" borderId="16" xfId="0" applyNumberFormat="1" applyFill="1" applyBorder="1" applyAlignment="1">
      <alignment horizontal="center"/>
    </xf>
    <xf numFmtId="0" fontId="0" fillId="0" borderId="24" xfId="0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0" fillId="0" borderId="24" xfId="0" applyBorder="1" applyAlignment="1">
      <alignment horizontal="center"/>
    </xf>
    <xf numFmtId="0" fontId="1" fillId="0" borderId="24" xfId="0" applyFont="1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2" fillId="7" borderId="24" xfId="0" applyFont="1" applyFill="1" applyBorder="1" applyAlignment="1">
      <alignment horizontal="center" vertical="center" wrapText="1"/>
    </xf>
    <xf numFmtId="0" fontId="2" fillId="8" borderId="24" xfId="0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center"/>
    </xf>
    <xf numFmtId="0" fontId="12" fillId="0" borderId="33" xfId="0" applyFont="1" applyBorder="1" applyAlignment="1">
      <alignment horizontal="center"/>
    </xf>
    <xf numFmtId="0" fontId="2" fillId="8" borderId="33" xfId="0" applyFont="1" applyFill="1" applyBorder="1" applyAlignment="1">
      <alignment horizontal="center" vertical="center" wrapText="1"/>
    </xf>
    <xf numFmtId="0" fontId="2" fillId="8" borderId="16" xfId="0" applyFont="1" applyFill="1" applyBorder="1" applyAlignment="1">
      <alignment horizontal="center" vertical="center" wrapText="1"/>
    </xf>
    <xf numFmtId="0" fontId="2" fillId="8" borderId="13" xfId="0" applyFont="1" applyFill="1" applyBorder="1" applyAlignment="1">
      <alignment horizontal="center" vertical="center" wrapText="1"/>
    </xf>
    <xf numFmtId="0" fontId="2" fillId="8" borderId="14" xfId="0" applyFont="1" applyFill="1" applyBorder="1" applyAlignment="1">
      <alignment horizontal="center" vertical="center" wrapText="1"/>
    </xf>
    <xf numFmtId="0" fontId="2" fillId="7" borderId="15" xfId="0" applyFont="1" applyFill="1" applyBorder="1" applyAlignment="1">
      <alignment horizontal="center" vertical="center" wrapText="1"/>
    </xf>
    <xf numFmtId="0" fontId="2" fillId="7" borderId="33" xfId="0" applyFont="1" applyFill="1" applyBorder="1" applyAlignment="1">
      <alignment horizontal="center" vertical="center" wrapText="1"/>
    </xf>
    <xf numFmtId="0" fontId="2" fillId="7" borderId="16" xfId="0" applyFont="1" applyFill="1" applyBorder="1" applyAlignment="1">
      <alignment horizontal="center" vertical="center" wrapText="1"/>
    </xf>
    <xf numFmtId="0" fontId="2" fillId="7" borderId="12" xfId="0" applyFont="1" applyFill="1" applyBorder="1" applyAlignment="1">
      <alignment horizontal="center" vertical="center" wrapText="1"/>
    </xf>
    <xf numFmtId="0" fontId="2" fillId="7" borderId="13" xfId="0" applyFont="1" applyFill="1" applyBorder="1" applyAlignment="1">
      <alignment horizontal="center" vertical="center" wrapText="1"/>
    </xf>
    <xf numFmtId="0" fontId="2" fillId="7" borderId="14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textRotation="90" wrapText="1"/>
    </xf>
    <xf numFmtId="0" fontId="1" fillId="0" borderId="13" xfId="0" applyFont="1" applyBorder="1" applyAlignment="1">
      <alignment horizontal="center" vertical="center" textRotation="90" wrapText="1"/>
    </xf>
    <xf numFmtId="0" fontId="1" fillId="0" borderId="14" xfId="0" applyFont="1" applyBorder="1" applyAlignment="1">
      <alignment horizontal="center" vertical="center" textRotation="90" wrapText="1"/>
    </xf>
    <xf numFmtId="0" fontId="2" fillId="0" borderId="23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2" fillId="7" borderId="19" xfId="0" applyFont="1" applyFill="1" applyBorder="1" applyAlignment="1">
      <alignment horizontal="center" vertical="center" wrapText="1"/>
    </xf>
    <xf numFmtId="0" fontId="2" fillId="7" borderId="20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/>
    </xf>
    <xf numFmtId="0" fontId="13" fillId="0" borderId="24" xfId="0" applyFont="1" applyBorder="1" applyAlignment="1">
      <alignment horizontal="center" vertical="center" textRotation="90" wrapText="1"/>
    </xf>
    <xf numFmtId="0" fontId="0" fillId="0" borderId="0" xfId="0" applyBorder="1" applyAlignment="1">
      <alignment horizontal="left"/>
    </xf>
    <xf numFmtId="0" fontId="0" fillId="0" borderId="0" xfId="0" applyAlignment="1">
      <alignment horizontal="center"/>
    </xf>
    <xf numFmtId="0" fontId="3" fillId="2" borderId="38" xfId="0" applyFont="1" applyFill="1" applyBorder="1" applyAlignment="1">
      <alignment horizontal="center" vertical="center" wrapText="1"/>
    </xf>
    <xf numFmtId="0" fontId="3" fillId="2" borderId="37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66FFCC"/>
      <color rgb="FF00FFCC"/>
      <color rgb="FF00FF99"/>
      <color rgb="FF058C42"/>
      <color rgb="FF006600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2171700</xdr:colOff>
      <xdr:row>0</xdr:row>
      <xdr:rowOff>657225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036B706-45D1-497E-B58D-95FED69B7C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71700" cy="657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16DB65"/>
              </a:solidFill>
            </a14:hiddenFill>
          </a:ext>
          <a:ext uri="{91240B29-F687-4F45-9708-019B960494DF}">
            <a14:hiddenLine xmlns:a14="http://schemas.microsoft.com/office/drawing/2010/main" w="25400" algn="ctr">
              <a:solidFill>
                <a:srgbClr val="058C42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58C42"/>
                </a:outerShdw>
              </a:effectLst>
            </a14:hiddenEffects>
          </a:ext>
        </a:extLst>
      </xdr:spPr>
    </xdr:pic>
    <xdr:clientData/>
  </xdr:twoCellAnchor>
  <xdr:twoCellAnchor>
    <xdr:from>
      <xdr:col>2</xdr:col>
      <xdr:colOff>581025</xdr:colOff>
      <xdr:row>0</xdr:row>
      <xdr:rowOff>95250</xdr:rowOff>
    </xdr:from>
    <xdr:to>
      <xdr:col>8</xdr:col>
      <xdr:colOff>590550</xdr:colOff>
      <xdr:row>2</xdr:row>
      <xdr:rowOff>28575</xdr:rowOff>
    </xdr:to>
    <xdr:sp macro="" textlink="">
      <xdr:nvSpPr>
        <xdr:cNvPr id="5122" name="Text Box 2">
          <a:extLst>
            <a:ext uri="{FF2B5EF4-FFF2-40B4-BE49-F238E27FC236}">
              <a16:creationId xmlns:a16="http://schemas.microsoft.com/office/drawing/2014/main" id="{333FBF49-6600-4E6E-B468-D325873DD319}"/>
            </a:ext>
          </a:extLst>
        </xdr:cNvPr>
        <xdr:cNvSpPr txBox="1">
          <a:spLocks noChangeArrowheads="1"/>
        </xdr:cNvSpPr>
      </xdr:nvSpPr>
      <xdr:spPr bwMode="auto">
        <a:xfrm>
          <a:off x="3867150" y="95250"/>
          <a:ext cx="4133850" cy="590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16DB65"/>
              </a:solidFill>
            </a14:hiddenFill>
          </a:ext>
          <a:ext uri="{91240B29-F687-4F45-9708-019B960494DF}">
            <a14:hiddenLine xmlns:a14="http://schemas.microsoft.com/office/drawing/2010/main" w="25400" algn="ctr">
              <a:solidFill>
                <a:srgbClr val="058C42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58C42"/>
                </a:outerShdw>
              </a:effectLst>
            </a14:hiddenEffects>
          </a:ext>
        </a:extLst>
      </xdr:spPr>
      <xdr:txBody>
        <a:bodyPr vertOverflow="clip" wrap="square" lIns="36576" tIns="36576" rIns="36576" bIns="36576" anchor="t" upright="1"/>
        <a:lstStyle/>
        <a:p>
          <a:pPr algn="r" rtl="0">
            <a:defRPr sz="1000"/>
          </a:pPr>
          <a:r>
            <a:rPr lang="en-IE" sz="2400" b="0" i="0" u="none" strike="noStrike" baseline="0">
              <a:solidFill>
                <a:srgbClr val="F8F2E6"/>
              </a:solidFill>
              <a:latin typeface="Arial"/>
              <a:cs typeface="Arial"/>
            </a:rPr>
            <a:t>Schedule of Areas</a:t>
          </a:r>
        </a:p>
      </xdr:txBody>
    </xdr:sp>
    <xdr:clientData/>
  </xdr:twoCellAnchor>
  <xdr:twoCellAnchor>
    <xdr:from>
      <xdr:col>2</xdr:col>
      <xdr:colOff>581025</xdr:colOff>
      <xdr:row>0</xdr:row>
      <xdr:rowOff>95250</xdr:rowOff>
    </xdr:from>
    <xdr:to>
      <xdr:col>8</xdr:col>
      <xdr:colOff>590550</xdr:colOff>
      <xdr:row>2</xdr:row>
      <xdr:rowOff>28575</xdr:rowOff>
    </xdr:to>
    <xdr:sp macro="" textlink="">
      <xdr:nvSpPr>
        <xdr:cNvPr id="4" name="Text Box 2">
          <a:extLst>
            <a:ext uri="{FF2B5EF4-FFF2-40B4-BE49-F238E27FC236}">
              <a16:creationId xmlns:a16="http://schemas.microsoft.com/office/drawing/2014/main" id="{333FBF49-6600-4E6E-B468-D325873DD319}"/>
            </a:ext>
          </a:extLst>
        </xdr:cNvPr>
        <xdr:cNvSpPr txBox="1">
          <a:spLocks noChangeArrowheads="1"/>
        </xdr:cNvSpPr>
      </xdr:nvSpPr>
      <xdr:spPr bwMode="auto">
        <a:xfrm>
          <a:off x="3867150" y="95250"/>
          <a:ext cx="4133850" cy="590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16DB65"/>
              </a:solidFill>
            </a14:hiddenFill>
          </a:ext>
          <a:ext uri="{91240B29-F687-4F45-9708-019B960494DF}">
            <a14:hiddenLine xmlns:a14="http://schemas.microsoft.com/office/drawing/2010/main" w="25400" algn="ctr">
              <a:solidFill>
                <a:srgbClr val="058C42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58C42"/>
                </a:outerShdw>
              </a:effectLst>
            </a14:hiddenEffects>
          </a:ext>
        </a:extLst>
      </xdr:spPr>
      <xdr:txBody>
        <a:bodyPr vertOverflow="clip" wrap="square" lIns="36576" tIns="36576" rIns="36576" bIns="36576" anchor="t" upright="1"/>
        <a:lstStyle/>
        <a:p>
          <a:pPr algn="r" rtl="0">
            <a:defRPr sz="1000"/>
          </a:pPr>
          <a:r>
            <a:rPr lang="en-IE" sz="2400" b="0" i="0" u="none" strike="noStrike" baseline="0">
              <a:solidFill>
                <a:srgbClr val="F8F2E6"/>
              </a:solidFill>
              <a:latin typeface="Arial"/>
              <a:cs typeface="Arial"/>
            </a:rPr>
            <a:t>Schedule of Areas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2"/>
  <sheetViews>
    <sheetView tabSelected="1" topLeftCell="A10" workbookViewId="0">
      <selection activeCell="D22" sqref="D22"/>
    </sheetView>
  </sheetViews>
  <sheetFormatPr defaultRowHeight="15" x14ac:dyDescent="0.25"/>
  <cols>
    <col min="1" max="1" width="34.5703125" customWidth="1"/>
    <col min="2" max="2" width="14.7109375" customWidth="1"/>
    <col min="3" max="3" width="12.85546875" customWidth="1"/>
    <col min="4" max="4" width="12.42578125" customWidth="1"/>
  </cols>
  <sheetData>
    <row r="1" spans="1:9" ht="51.75" customHeight="1" x14ac:dyDescent="0.25">
      <c r="A1" s="185"/>
      <c r="B1" s="185"/>
      <c r="C1" s="185"/>
      <c r="D1" s="185"/>
      <c r="E1" s="185"/>
      <c r="F1" s="185"/>
      <c r="G1" s="185"/>
      <c r="H1" s="185"/>
      <c r="I1" s="185"/>
    </row>
    <row r="2" spans="1:9" ht="28.5" customHeight="1" x14ac:dyDescent="0.25">
      <c r="A2" s="132"/>
      <c r="B2" s="132"/>
      <c r="C2" s="132"/>
      <c r="D2" s="132"/>
      <c r="E2" s="132"/>
      <c r="F2" s="132"/>
      <c r="G2" s="132"/>
      <c r="H2" s="132"/>
      <c r="I2" s="132"/>
    </row>
    <row r="3" spans="1:9" x14ac:dyDescent="0.25">
      <c r="A3" s="9" t="s">
        <v>0</v>
      </c>
    </row>
    <row r="5" spans="1:9" x14ac:dyDescent="0.25">
      <c r="A5" t="s">
        <v>1</v>
      </c>
      <c r="C5" s="103" t="s">
        <v>2</v>
      </c>
      <c r="D5" s="103" t="s">
        <v>3</v>
      </c>
    </row>
    <row r="6" spans="1:9" x14ac:dyDescent="0.25">
      <c r="A6" t="s">
        <v>4</v>
      </c>
      <c r="C6" s="103" t="s">
        <v>5</v>
      </c>
      <c r="D6" s="103"/>
    </row>
    <row r="7" spans="1:9" x14ac:dyDescent="0.25">
      <c r="A7" t="s">
        <v>6</v>
      </c>
      <c r="C7" s="103" t="s">
        <v>7</v>
      </c>
      <c r="D7" s="103" t="s">
        <v>8</v>
      </c>
    </row>
    <row r="8" spans="1:9" x14ac:dyDescent="0.25">
      <c r="A8" t="s">
        <v>9</v>
      </c>
      <c r="C8" s="103" t="s">
        <v>10</v>
      </c>
      <c r="D8" s="103"/>
    </row>
    <row r="9" spans="1:9" x14ac:dyDescent="0.25">
      <c r="A9" t="s">
        <v>11</v>
      </c>
      <c r="C9" s="103" t="s">
        <v>12</v>
      </c>
      <c r="D9" s="103"/>
    </row>
    <row r="10" spans="1:9" x14ac:dyDescent="0.25">
      <c r="A10" t="s">
        <v>13</v>
      </c>
      <c r="C10" s="104" t="s">
        <v>14</v>
      </c>
      <c r="D10" s="103"/>
    </row>
    <row r="13" spans="1:9" x14ac:dyDescent="0.25">
      <c r="A13" s="9" t="s">
        <v>15</v>
      </c>
    </row>
    <row r="15" spans="1:9" x14ac:dyDescent="0.25">
      <c r="A15" t="s">
        <v>16</v>
      </c>
      <c r="C15" s="103" t="s">
        <v>300</v>
      </c>
      <c r="D15" s="105">
        <v>0.161</v>
      </c>
      <c r="E15" s="64"/>
      <c r="F15" s="106"/>
    </row>
    <row r="16" spans="1:9" x14ac:dyDescent="0.25">
      <c r="A16" s="26" t="s">
        <v>17</v>
      </c>
      <c r="C16" s="107">
        <v>7035</v>
      </c>
      <c r="D16" s="64"/>
      <c r="E16" s="64"/>
      <c r="F16" s="106"/>
    </row>
    <row r="17" spans="1:6" x14ac:dyDescent="0.25">
      <c r="A17" s="26" t="s">
        <v>18</v>
      </c>
      <c r="C17" s="107">
        <v>4131</v>
      </c>
      <c r="D17" s="64"/>
      <c r="E17" s="64"/>
      <c r="F17" s="106"/>
    </row>
    <row r="18" spans="1:6" x14ac:dyDescent="0.25">
      <c r="A18" t="s">
        <v>19</v>
      </c>
      <c r="C18" s="107">
        <v>1415</v>
      </c>
      <c r="D18" s="64"/>
      <c r="E18" s="64"/>
      <c r="F18" s="106"/>
    </row>
    <row r="19" spans="1:6" x14ac:dyDescent="0.25">
      <c r="A19" t="s">
        <v>20</v>
      </c>
      <c r="C19" s="107">
        <v>2496</v>
      </c>
      <c r="D19" s="65"/>
      <c r="E19" s="66"/>
      <c r="F19" s="106"/>
    </row>
    <row r="20" spans="1:6" x14ac:dyDescent="0.25">
      <c r="A20" t="s">
        <v>301</v>
      </c>
      <c r="C20" s="107">
        <v>1130</v>
      </c>
      <c r="D20" s="65"/>
      <c r="E20" s="66"/>
      <c r="F20" s="106"/>
    </row>
    <row r="21" spans="1:6" x14ac:dyDescent="0.25">
      <c r="C21" s="103"/>
      <c r="D21" s="64"/>
      <c r="E21" s="64"/>
    </row>
    <row r="22" spans="1:6" x14ac:dyDescent="0.25">
      <c r="A22" t="s">
        <v>21</v>
      </c>
      <c r="C22" s="70" t="s">
        <v>397</v>
      </c>
      <c r="D22" s="64"/>
      <c r="E22" s="64"/>
    </row>
    <row r="26" spans="1:6" x14ac:dyDescent="0.25">
      <c r="A26" s="9" t="s">
        <v>22</v>
      </c>
    </row>
    <row r="27" spans="1:6" x14ac:dyDescent="0.25">
      <c r="A27" t="s">
        <v>23</v>
      </c>
    </row>
    <row r="28" spans="1:6" x14ac:dyDescent="0.25">
      <c r="A28" t="s">
        <v>276</v>
      </c>
    </row>
    <row r="29" spans="1:6" x14ac:dyDescent="0.25">
      <c r="A29" s="22" t="s">
        <v>24</v>
      </c>
    </row>
    <row r="30" spans="1:6" x14ac:dyDescent="0.25">
      <c r="A30" s="9" t="s">
        <v>277</v>
      </c>
    </row>
    <row r="33" spans="1:5" x14ac:dyDescent="0.25">
      <c r="A33" s="9" t="s">
        <v>278</v>
      </c>
    </row>
    <row r="35" spans="1:5" x14ac:dyDescent="0.25">
      <c r="A35" s="9" t="s">
        <v>279</v>
      </c>
      <c r="B35" s="103" t="s">
        <v>302</v>
      </c>
    </row>
    <row r="38" spans="1:5" ht="141" customHeight="1" x14ac:dyDescent="0.25"/>
    <row r="39" spans="1:5" ht="25.5" customHeight="1" x14ac:dyDescent="0.25">
      <c r="A39" s="14" t="s">
        <v>25</v>
      </c>
      <c r="B39" s="14"/>
      <c r="C39" s="14"/>
      <c r="D39" s="14"/>
      <c r="E39" s="14"/>
    </row>
    <row r="40" spans="1:5" ht="90" x14ac:dyDescent="0.25">
      <c r="A40" s="69" t="s">
        <v>280</v>
      </c>
      <c r="B40" s="14"/>
      <c r="C40" s="14"/>
      <c r="D40" s="14"/>
      <c r="E40" s="14"/>
    </row>
    <row r="41" spans="1:5" ht="90" x14ac:dyDescent="0.25">
      <c r="A41" s="42" t="s">
        <v>281</v>
      </c>
      <c r="B41" s="14"/>
      <c r="C41" s="14"/>
      <c r="D41" s="14"/>
      <c r="E41" s="14"/>
    </row>
    <row r="42" spans="1:5" x14ac:dyDescent="0.25">
      <c r="A42" s="43" t="s">
        <v>26</v>
      </c>
      <c r="B42" s="41" t="s">
        <v>27</v>
      </c>
      <c r="C42" s="41" t="s">
        <v>28</v>
      </c>
      <c r="D42" s="14"/>
      <c r="E42" s="14"/>
    </row>
    <row r="43" spans="1:5" x14ac:dyDescent="0.25">
      <c r="A43" s="42" t="s">
        <v>29</v>
      </c>
      <c r="B43" s="44" t="s">
        <v>30</v>
      </c>
      <c r="C43" s="44" t="s">
        <v>30</v>
      </c>
      <c r="D43" s="14"/>
      <c r="E43" s="14"/>
    </row>
    <row r="44" spans="1:5" x14ac:dyDescent="0.25">
      <c r="A44" s="42" t="s">
        <v>31</v>
      </c>
      <c r="B44" s="14">
        <v>4</v>
      </c>
      <c r="C44" s="14">
        <v>366</v>
      </c>
      <c r="D44" s="14"/>
      <c r="E44" s="14"/>
    </row>
    <row r="45" spans="1:5" x14ac:dyDescent="0.25">
      <c r="A45" s="42" t="s">
        <v>32</v>
      </c>
      <c r="B45" s="14">
        <v>142</v>
      </c>
      <c r="C45" s="14">
        <v>16925</v>
      </c>
      <c r="D45" s="14"/>
      <c r="E45" s="14"/>
    </row>
    <row r="46" spans="1:5" x14ac:dyDescent="0.25">
      <c r="A46" s="42" t="s">
        <v>33</v>
      </c>
      <c r="B46" s="14">
        <v>50</v>
      </c>
      <c r="C46" s="14">
        <v>6804.4</v>
      </c>
      <c r="D46" s="14"/>
      <c r="E46" s="14"/>
    </row>
    <row r="47" spans="1:5" x14ac:dyDescent="0.25">
      <c r="A47" s="42" t="s">
        <v>34</v>
      </c>
      <c r="B47" s="44" t="s">
        <v>30</v>
      </c>
      <c r="C47" s="45" t="s">
        <v>30</v>
      </c>
      <c r="D47" s="14"/>
      <c r="E47" s="14"/>
    </row>
    <row r="48" spans="1:5" x14ac:dyDescent="0.25">
      <c r="A48" s="42"/>
      <c r="B48" s="14"/>
      <c r="C48" s="14"/>
      <c r="D48" s="14"/>
      <c r="E48" s="14"/>
    </row>
    <row r="49" spans="1:6" ht="18.75" customHeight="1" x14ac:dyDescent="0.25">
      <c r="A49" s="43" t="s">
        <v>35</v>
      </c>
      <c r="B49" s="41">
        <f>SUM(B44:B48)</f>
        <v>196</v>
      </c>
      <c r="C49" s="41">
        <f>SUM(C43:C47)</f>
        <v>24095.4</v>
      </c>
      <c r="D49" s="14"/>
      <c r="E49" s="14"/>
    </row>
    <row r="50" spans="1:6" x14ac:dyDescent="0.25">
      <c r="A50" s="42"/>
      <c r="B50" s="14"/>
      <c r="C50" s="14"/>
      <c r="D50" s="14"/>
      <c r="E50" s="14"/>
    </row>
    <row r="51" spans="1:6" ht="105" x14ac:dyDescent="0.25">
      <c r="A51" s="69" t="s">
        <v>282</v>
      </c>
      <c r="B51" s="14"/>
      <c r="C51" s="14"/>
      <c r="D51" s="14"/>
      <c r="E51" s="14"/>
    </row>
    <row r="52" spans="1:6" x14ac:dyDescent="0.25">
      <c r="A52" s="42"/>
      <c r="B52" s="14"/>
      <c r="C52" s="14"/>
      <c r="D52" s="14"/>
      <c r="E52" s="14"/>
    </row>
    <row r="53" spans="1:6" x14ac:dyDescent="0.25">
      <c r="A53" s="43" t="s">
        <v>26</v>
      </c>
      <c r="B53" s="41" t="s">
        <v>27</v>
      </c>
      <c r="C53" s="41" t="s">
        <v>28</v>
      </c>
      <c r="D53" s="14"/>
      <c r="E53" s="14"/>
    </row>
    <row r="54" spans="1:6" x14ac:dyDescent="0.25">
      <c r="A54" s="46" t="s">
        <v>36</v>
      </c>
      <c r="B54" s="47" t="s">
        <v>30</v>
      </c>
      <c r="C54" s="48" t="s">
        <v>30</v>
      </c>
      <c r="D54" s="14"/>
      <c r="E54" s="14"/>
    </row>
    <row r="55" spans="1:6" x14ac:dyDescent="0.25">
      <c r="A55" s="42" t="s">
        <v>29</v>
      </c>
      <c r="B55" s="14">
        <v>41</v>
      </c>
      <c r="C55" s="41">
        <v>2146.8000000000002</v>
      </c>
      <c r="D55" s="14"/>
      <c r="E55" s="14"/>
    </row>
    <row r="56" spans="1:6" x14ac:dyDescent="0.25">
      <c r="A56" s="42" t="s">
        <v>31</v>
      </c>
      <c r="B56" s="14">
        <v>99</v>
      </c>
      <c r="C56" s="41">
        <v>7968.5</v>
      </c>
      <c r="D56" s="14"/>
      <c r="E56" s="14"/>
    </row>
    <row r="57" spans="1:6" x14ac:dyDescent="0.25">
      <c r="A57" s="42" t="s">
        <v>32</v>
      </c>
      <c r="B57" s="14">
        <v>13</v>
      </c>
      <c r="C57" s="41">
        <v>1443</v>
      </c>
      <c r="D57" s="14"/>
      <c r="E57" s="14"/>
    </row>
    <row r="58" spans="1:6" x14ac:dyDescent="0.25">
      <c r="A58" s="42" t="s">
        <v>33</v>
      </c>
      <c r="B58" s="48" t="s">
        <v>30</v>
      </c>
      <c r="C58" s="48" t="s">
        <v>30</v>
      </c>
      <c r="D58" s="14"/>
      <c r="E58" s="14"/>
    </row>
    <row r="59" spans="1:6" x14ac:dyDescent="0.25">
      <c r="A59" s="42" t="s">
        <v>34</v>
      </c>
      <c r="B59" s="48" t="s">
        <v>30</v>
      </c>
      <c r="C59" s="49" t="s">
        <v>30</v>
      </c>
      <c r="D59" s="14"/>
      <c r="E59" s="14"/>
    </row>
    <row r="60" spans="1:6" x14ac:dyDescent="0.25">
      <c r="A60" s="42"/>
      <c r="B60" s="14"/>
      <c r="C60" s="14"/>
      <c r="D60" s="14"/>
      <c r="E60" s="14"/>
    </row>
    <row r="61" spans="1:6" x14ac:dyDescent="0.25">
      <c r="A61" s="43" t="s">
        <v>35</v>
      </c>
      <c r="B61" s="41">
        <f>SUM(B55:B60)</f>
        <v>153</v>
      </c>
      <c r="C61" s="41">
        <f>SUM(C55:C60)</f>
        <v>11558.3</v>
      </c>
      <c r="D61" s="14"/>
      <c r="E61" s="14"/>
    </row>
    <row r="62" spans="1:6" x14ac:dyDescent="0.25">
      <c r="A62" s="14"/>
      <c r="B62" s="14"/>
      <c r="C62" s="14"/>
      <c r="D62" s="14"/>
      <c r="E62" s="14"/>
    </row>
    <row r="63" spans="1:6" x14ac:dyDescent="0.25">
      <c r="A63" s="41" t="s">
        <v>37</v>
      </c>
      <c r="B63" s="14"/>
      <c r="C63" s="14"/>
      <c r="D63" s="14"/>
      <c r="E63" s="14"/>
    </row>
    <row r="64" spans="1:6" x14ac:dyDescent="0.25">
      <c r="A64" s="14" t="s">
        <v>38</v>
      </c>
      <c r="B64" s="14"/>
      <c r="C64" s="50">
        <f>C61</f>
        <v>11558.3</v>
      </c>
      <c r="D64" s="51" t="s">
        <v>39</v>
      </c>
      <c r="E64" s="14"/>
      <c r="F64" s="9"/>
    </row>
    <row r="65" spans="1:5" x14ac:dyDescent="0.25">
      <c r="A65" s="14" t="s">
        <v>40</v>
      </c>
      <c r="B65" s="14"/>
      <c r="C65" s="50">
        <f>C49</f>
        <v>24095.4</v>
      </c>
      <c r="D65" s="51" t="s">
        <v>39</v>
      </c>
      <c r="E65" s="14"/>
    </row>
    <row r="66" spans="1:5" x14ac:dyDescent="0.25">
      <c r="A66" s="41" t="s">
        <v>41</v>
      </c>
      <c r="B66" s="14"/>
      <c r="C66" s="50">
        <f>SUM(C64:C65)</f>
        <v>35653.699999999997</v>
      </c>
      <c r="D66" s="41" t="s">
        <v>39</v>
      </c>
      <c r="E66" s="14"/>
    </row>
    <row r="67" spans="1:5" x14ac:dyDescent="0.25">
      <c r="C67" s="20"/>
    </row>
    <row r="68" spans="1:5" x14ac:dyDescent="0.25">
      <c r="A68" s="17" t="s">
        <v>42</v>
      </c>
      <c r="C68" s="21">
        <v>1274</v>
      </c>
      <c r="D68" s="22" t="s">
        <v>39</v>
      </c>
    </row>
    <row r="69" spans="1:5" x14ac:dyDescent="0.25">
      <c r="A69" s="17" t="s">
        <v>43</v>
      </c>
      <c r="C69" s="21">
        <v>1733</v>
      </c>
      <c r="D69" s="22" t="s">
        <v>39</v>
      </c>
    </row>
    <row r="70" spans="1:5" x14ac:dyDescent="0.25">
      <c r="A70" t="s">
        <v>44</v>
      </c>
      <c r="C70" s="21">
        <v>56</v>
      </c>
      <c r="D70" s="22" t="s">
        <v>39</v>
      </c>
    </row>
    <row r="71" spans="1:5" x14ac:dyDescent="0.25">
      <c r="A71" t="s">
        <v>45</v>
      </c>
      <c r="C71" s="21">
        <v>1299</v>
      </c>
      <c r="D71" s="22" t="s">
        <v>39</v>
      </c>
    </row>
    <row r="72" spans="1:5" x14ac:dyDescent="0.25">
      <c r="A72" s="9" t="s">
        <v>46</v>
      </c>
      <c r="B72" s="9"/>
      <c r="C72" s="19">
        <f>SUM(C68:C71)</f>
        <v>4362</v>
      </c>
      <c r="D72" s="9" t="s">
        <v>39</v>
      </c>
      <c r="E72" t="s">
        <v>47</v>
      </c>
    </row>
    <row r="73" spans="1:5" x14ac:dyDescent="0.25">
      <c r="C73" s="20"/>
    </row>
    <row r="74" spans="1:5" x14ac:dyDescent="0.25">
      <c r="A74" s="9" t="s">
        <v>48</v>
      </c>
      <c r="B74" s="9"/>
      <c r="C74" s="18">
        <f>SUM(C72,C66)</f>
        <v>40015.699999999997</v>
      </c>
      <c r="D74" s="9" t="s">
        <v>39</v>
      </c>
      <c r="E74" s="9"/>
    </row>
    <row r="77" spans="1:5" x14ac:dyDescent="0.25">
      <c r="A77" s="9" t="s">
        <v>49</v>
      </c>
    </row>
    <row r="79" spans="1:5" x14ac:dyDescent="0.25">
      <c r="A79" t="s">
        <v>50</v>
      </c>
      <c r="C79" s="70">
        <v>278</v>
      </c>
    </row>
    <row r="80" spans="1:5" x14ac:dyDescent="0.25">
      <c r="A80" t="s">
        <v>390</v>
      </c>
      <c r="C80" s="70">
        <v>114</v>
      </c>
    </row>
    <row r="81" spans="1:9" x14ac:dyDescent="0.25">
      <c r="A81" t="s">
        <v>342</v>
      </c>
      <c r="C81" s="71">
        <f>SUM(C79:C80)</f>
        <v>392</v>
      </c>
      <c r="D81" s="9"/>
      <c r="E81" t="s">
        <v>51</v>
      </c>
    </row>
    <row r="82" spans="1:9" x14ac:dyDescent="0.25">
      <c r="C82" s="71"/>
      <c r="D82" s="9"/>
    </row>
    <row r="83" spans="1:9" x14ac:dyDescent="0.25">
      <c r="A83" t="s">
        <v>391</v>
      </c>
      <c r="C83" s="70">
        <v>148</v>
      </c>
      <c r="D83" s="9"/>
    </row>
    <row r="84" spans="1:9" x14ac:dyDescent="0.25">
      <c r="A84" t="s">
        <v>392</v>
      </c>
      <c r="C84" s="70">
        <v>46</v>
      </c>
      <c r="D84" s="14"/>
    </row>
    <row r="85" spans="1:9" x14ac:dyDescent="0.25">
      <c r="A85" t="s">
        <v>303</v>
      </c>
      <c r="C85" s="71">
        <v>194</v>
      </c>
      <c r="E85" s="64"/>
      <c r="F85" s="64"/>
      <c r="G85" s="64"/>
      <c r="H85" s="64"/>
      <c r="I85" s="64"/>
    </row>
    <row r="86" spans="1:9" x14ac:dyDescent="0.25">
      <c r="A86" t="s">
        <v>304</v>
      </c>
      <c r="C86" s="70"/>
      <c r="E86" s="103"/>
      <c r="F86" s="64"/>
      <c r="G86" s="64"/>
      <c r="H86" s="64"/>
      <c r="I86" s="64"/>
    </row>
    <row r="87" spans="1:9" x14ac:dyDescent="0.25">
      <c r="C87" s="67"/>
      <c r="E87" s="64"/>
      <c r="F87" s="64"/>
      <c r="G87" s="64"/>
      <c r="H87" s="64"/>
      <c r="I87" s="64"/>
    </row>
    <row r="88" spans="1:9" x14ac:dyDescent="0.25">
      <c r="C88" s="67"/>
      <c r="E88" s="64"/>
      <c r="F88" s="64"/>
      <c r="G88" s="64"/>
      <c r="H88" s="64"/>
      <c r="I88" s="64"/>
    </row>
    <row r="89" spans="1:9" x14ac:dyDescent="0.25">
      <c r="A89" s="9" t="s">
        <v>41</v>
      </c>
      <c r="C89" s="71">
        <f>SUM(C85,C81)</f>
        <v>586</v>
      </c>
      <c r="E89" s="103"/>
      <c r="F89" s="64"/>
      <c r="G89" s="64"/>
      <c r="H89" s="64"/>
      <c r="I89" s="64"/>
    </row>
    <row r="90" spans="1:9" x14ac:dyDescent="0.25">
      <c r="C90" s="67"/>
      <c r="E90" s="103"/>
      <c r="F90" s="64"/>
      <c r="G90" s="64"/>
      <c r="H90" s="64"/>
      <c r="I90" s="64"/>
    </row>
    <row r="91" spans="1:9" x14ac:dyDescent="0.25">
      <c r="A91" s="17" t="s">
        <v>42</v>
      </c>
      <c r="C91" s="70">
        <v>10</v>
      </c>
    </row>
    <row r="92" spans="1:9" x14ac:dyDescent="0.25">
      <c r="A92" s="17" t="s">
        <v>43</v>
      </c>
      <c r="C92" s="70">
        <v>58</v>
      </c>
    </row>
    <row r="93" spans="1:9" x14ac:dyDescent="0.25">
      <c r="A93" t="s">
        <v>45</v>
      </c>
      <c r="C93" s="70">
        <v>21</v>
      </c>
    </row>
    <row r="94" spans="1:9" x14ac:dyDescent="0.25">
      <c r="A94" t="s">
        <v>52</v>
      </c>
      <c r="B94" t="s">
        <v>53</v>
      </c>
      <c r="C94" s="70">
        <v>5</v>
      </c>
    </row>
    <row r="95" spans="1:9" x14ac:dyDescent="0.25">
      <c r="A95" s="9" t="s">
        <v>346</v>
      </c>
      <c r="C95" s="70"/>
    </row>
    <row r="96" spans="1:9" x14ac:dyDescent="0.25">
      <c r="A96" t="s">
        <v>343</v>
      </c>
      <c r="C96" s="70">
        <v>9</v>
      </c>
    </row>
    <row r="97" spans="1:3" x14ac:dyDescent="0.25">
      <c r="A97" t="s">
        <v>345</v>
      </c>
      <c r="C97" s="70">
        <v>6</v>
      </c>
    </row>
    <row r="98" spans="1:3" x14ac:dyDescent="0.25">
      <c r="C98" s="70"/>
    </row>
    <row r="99" spans="1:3" x14ac:dyDescent="0.25">
      <c r="A99" s="9" t="s">
        <v>46</v>
      </c>
      <c r="C99" s="71">
        <f>SUM(C91:C98)</f>
        <v>109</v>
      </c>
    </row>
    <row r="100" spans="1:3" x14ac:dyDescent="0.25">
      <c r="A100" s="9"/>
      <c r="C100" s="71"/>
    </row>
    <row r="101" spans="1:3" x14ac:dyDescent="0.25">
      <c r="C101" s="67"/>
    </row>
    <row r="102" spans="1:3" x14ac:dyDescent="0.25">
      <c r="A102" s="9" t="s">
        <v>54</v>
      </c>
      <c r="B102" s="9"/>
      <c r="C102" s="71">
        <f>SUM(C99,C89)</f>
        <v>695</v>
      </c>
    </row>
  </sheetData>
  <mergeCells count="1">
    <mergeCell ref="A1:I1"/>
  </mergeCells>
  <pageMargins left="0.7" right="0.7" top="0.75" bottom="0.75" header="0.3" footer="0.3"/>
  <pageSetup paperSize="8" fitToHeight="0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1"/>
  <sheetViews>
    <sheetView zoomScaleNormal="100" workbookViewId="0">
      <selection activeCell="L23" sqref="L23"/>
    </sheetView>
  </sheetViews>
  <sheetFormatPr defaultRowHeight="15" x14ac:dyDescent="0.25"/>
  <cols>
    <col min="22" max="22" width="14.5703125" customWidth="1"/>
  </cols>
  <sheetData>
    <row r="1" spans="1:22" x14ac:dyDescent="0.25">
      <c r="A1" s="198" t="s">
        <v>265</v>
      </c>
      <c r="B1" s="198"/>
      <c r="C1" s="198"/>
      <c r="D1" s="198"/>
      <c r="E1" s="198"/>
      <c r="F1" s="198"/>
      <c r="G1" s="198"/>
      <c r="H1" s="198"/>
      <c r="I1" s="198"/>
      <c r="J1" s="198"/>
      <c r="K1" s="198"/>
      <c r="L1" s="198"/>
      <c r="M1" s="198"/>
      <c r="N1" s="198"/>
      <c r="O1" s="198"/>
      <c r="P1" s="198"/>
      <c r="Q1" s="198"/>
      <c r="R1" s="198"/>
      <c r="S1" s="198"/>
      <c r="T1" s="198"/>
      <c r="U1" s="198"/>
    </row>
    <row r="2" spans="1:22" ht="26.25" customHeight="1" x14ac:dyDescent="0.25">
      <c r="A2" s="191" t="s">
        <v>267</v>
      </c>
      <c r="B2" s="190" t="s">
        <v>56</v>
      </c>
      <c r="C2" s="190" t="s">
        <v>57</v>
      </c>
      <c r="D2" s="190" t="s">
        <v>58</v>
      </c>
      <c r="E2" s="131" t="s">
        <v>59</v>
      </c>
      <c r="F2" s="131" t="s">
        <v>60</v>
      </c>
      <c r="G2" s="190" t="s">
        <v>61</v>
      </c>
      <c r="H2" s="190"/>
      <c r="I2" s="190" t="s">
        <v>62</v>
      </c>
      <c r="J2" s="190" t="s">
        <v>63</v>
      </c>
      <c r="K2" s="190"/>
      <c r="L2" s="190" t="s">
        <v>64</v>
      </c>
      <c r="M2" s="190" t="s">
        <v>65</v>
      </c>
      <c r="N2" s="190" t="s">
        <v>66</v>
      </c>
      <c r="O2" s="190" t="s">
        <v>67</v>
      </c>
      <c r="P2" s="190"/>
      <c r="Q2" s="190" t="s">
        <v>68</v>
      </c>
      <c r="R2" s="190"/>
      <c r="S2" s="190" t="s">
        <v>69</v>
      </c>
      <c r="T2" s="190"/>
      <c r="U2" s="131" t="s">
        <v>70</v>
      </c>
      <c r="V2" s="186" t="s">
        <v>297</v>
      </c>
    </row>
    <row r="3" spans="1:22" x14ac:dyDescent="0.25">
      <c r="A3" s="191"/>
      <c r="B3" s="190"/>
      <c r="C3" s="190"/>
      <c r="D3" s="190"/>
      <c r="E3" s="133"/>
      <c r="F3" s="131" t="s">
        <v>71</v>
      </c>
      <c r="G3" s="131" t="s">
        <v>72</v>
      </c>
      <c r="H3" s="131" t="s">
        <v>73</v>
      </c>
      <c r="I3" s="190"/>
      <c r="J3" s="131" t="s">
        <v>72</v>
      </c>
      <c r="K3" s="131" t="s">
        <v>73</v>
      </c>
      <c r="L3" s="190"/>
      <c r="M3" s="190"/>
      <c r="N3" s="190"/>
      <c r="O3" s="131" t="s">
        <v>72</v>
      </c>
      <c r="P3" s="131" t="s">
        <v>73</v>
      </c>
      <c r="Q3" s="131" t="s">
        <v>72</v>
      </c>
      <c r="R3" s="131" t="s">
        <v>73</v>
      </c>
      <c r="S3" s="131" t="s">
        <v>72</v>
      </c>
      <c r="T3" s="131" t="s">
        <v>73</v>
      </c>
      <c r="U3" s="133"/>
      <c r="V3" s="186"/>
    </row>
    <row r="4" spans="1:22" x14ac:dyDescent="0.25">
      <c r="A4" s="191"/>
      <c r="B4" s="192">
        <f>SUM(E4:E10)</f>
        <v>24</v>
      </c>
      <c r="C4" s="145" t="s">
        <v>83</v>
      </c>
      <c r="D4" s="145" t="s">
        <v>84</v>
      </c>
      <c r="E4" s="146">
        <v>1</v>
      </c>
      <c r="F4" s="145">
        <v>1</v>
      </c>
      <c r="G4" s="145">
        <v>51</v>
      </c>
      <c r="H4" s="145">
        <v>45</v>
      </c>
      <c r="I4" s="121">
        <f t="shared" ref="I4:I10" si="0">E4*G4</f>
        <v>51</v>
      </c>
      <c r="J4" s="145">
        <v>24.1</v>
      </c>
      <c r="K4" s="164">
        <v>23</v>
      </c>
      <c r="L4" s="145">
        <v>13.8</v>
      </c>
      <c r="M4" s="165"/>
      <c r="N4" s="165"/>
      <c r="O4" s="135">
        <f t="shared" ref="O4:O10" si="1">M4+L4</f>
        <v>13.8</v>
      </c>
      <c r="P4" s="164">
        <v>11.4</v>
      </c>
      <c r="Q4" s="145">
        <v>3</v>
      </c>
      <c r="R4" s="164">
        <v>3</v>
      </c>
      <c r="S4" s="145">
        <v>8</v>
      </c>
      <c r="T4" s="164">
        <v>5</v>
      </c>
      <c r="U4" s="146" t="s">
        <v>78</v>
      </c>
      <c r="V4" s="138">
        <f t="shared" ref="V4:V10" si="2">G4/H4-100%</f>
        <v>0.1333333333333333</v>
      </c>
    </row>
    <row r="5" spans="1:22" x14ac:dyDescent="0.25">
      <c r="A5" s="191"/>
      <c r="B5" s="192"/>
      <c r="C5" s="134" t="s">
        <v>74</v>
      </c>
      <c r="D5" s="134" t="s">
        <v>75</v>
      </c>
      <c r="E5" s="134">
        <v>1</v>
      </c>
      <c r="F5" s="134">
        <v>2</v>
      </c>
      <c r="G5" s="134">
        <v>79.3</v>
      </c>
      <c r="H5" s="136">
        <v>74</v>
      </c>
      <c r="I5" s="121">
        <f t="shared" si="0"/>
        <v>79.3</v>
      </c>
      <c r="J5" s="135">
        <v>31</v>
      </c>
      <c r="K5" s="136">
        <v>30</v>
      </c>
      <c r="L5" s="135">
        <v>13</v>
      </c>
      <c r="M5" s="128">
        <v>12.8</v>
      </c>
      <c r="N5" s="137"/>
      <c r="O5" s="135">
        <f t="shared" si="1"/>
        <v>25.8</v>
      </c>
      <c r="P5" s="136">
        <v>24.4</v>
      </c>
      <c r="Q5" s="135">
        <v>6</v>
      </c>
      <c r="R5" s="136">
        <v>6</v>
      </c>
      <c r="S5" s="135">
        <v>19.600000000000001</v>
      </c>
      <c r="T5" s="136">
        <v>6</v>
      </c>
      <c r="U5" s="134" t="s">
        <v>86</v>
      </c>
      <c r="V5" s="138">
        <f t="shared" si="2"/>
        <v>7.1621621621621667E-2</v>
      </c>
    </row>
    <row r="6" spans="1:22" x14ac:dyDescent="0.25">
      <c r="A6" s="191"/>
      <c r="B6" s="192"/>
      <c r="C6" s="134" t="s">
        <v>74</v>
      </c>
      <c r="D6" s="134" t="s">
        <v>77</v>
      </c>
      <c r="E6" s="134">
        <v>3</v>
      </c>
      <c r="F6" s="134">
        <v>2</v>
      </c>
      <c r="G6" s="134">
        <v>79.599999999999994</v>
      </c>
      <c r="H6" s="136">
        <v>74</v>
      </c>
      <c r="I6" s="121">
        <f t="shared" si="0"/>
        <v>238.79999999999998</v>
      </c>
      <c r="J6" s="135">
        <v>31.3</v>
      </c>
      <c r="K6" s="136">
        <v>30</v>
      </c>
      <c r="L6" s="135">
        <v>13.1</v>
      </c>
      <c r="M6" s="128">
        <v>12</v>
      </c>
      <c r="N6" s="137"/>
      <c r="O6" s="135">
        <f t="shared" si="1"/>
        <v>25.1</v>
      </c>
      <c r="P6" s="136">
        <v>24.4</v>
      </c>
      <c r="Q6" s="135">
        <v>6</v>
      </c>
      <c r="R6" s="136">
        <v>6</v>
      </c>
      <c r="S6" s="135">
        <v>16.100000000000001</v>
      </c>
      <c r="T6" s="136">
        <v>6</v>
      </c>
      <c r="U6" s="134" t="s">
        <v>86</v>
      </c>
      <c r="V6" s="138">
        <f t="shared" si="2"/>
        <v>7.5675675675675569E-2</v>
      </c>
    </row>
    <row r="7" spans="1:22" x14ac:dyDescent="0.25">
      <c r="A7" s="191"/>
      <c r="B7" s="192"/>
      <c r="C7" s="134" t="s">
        <v>74</v>
      </c>
      <c r="D7" s="134" t="s">
        <v>79</v>
      </c>
      <c r="E7" s="134">
        <v>3</v>
      </c>
      <c r="F7" s="134">
        <v>2</v>
      </c>
      <c r="G7" s="134">
        <v>85.8</v>
      </c>
      <c r="H7" s="136">
        <v>74</v>
      </c>
      <c r="I7" s="121">
        <f t="shared" si="0"/>
        <v>257.39999999999998</v>
      </c>
      <c r="J7" s="135">
        <v>35.700000000000003</v>
      </c>
      <c r="K7" s="136">
        <v>30</v>
      </c>
      <c r="L7" s="135">
        <v>13.9</v>
      </c>
      <c r="M7" s="128">
        <v>11.4</v>
      </c>
      <c r="N7" s="137"/>
      <c r="O7" s="135">
        <f t="shared" si="1"/>
        <v>25.3</v>
      </c>
      <c r="P7" s="136">
        <v>24.4</v>
      </c>
      <c r="Q7" s="135">
        <v>6</v>
      </c>
      <c r="R7" s="136">
        <v>6</v>
      </c>
      <c r="S7" s="135">
        <v>10.6</v>
      </c>
      <c r="T7" s="136">
        <v>6</v>
      </c>
      <c r="U7" s="134" t="s">
        <v>86</v>
      </c>
      <c r="V7" s="138">
        <f t="shared" si="2"/>
        <v>0.15945945945945939</v>
      </c>
    </row>
    <row r="8" spans="1:22" x14ac:dyDescent="0.25">
      <c r="A8" s="191"/>
      <c r="B8" s="192"/>
      <c r="C8" s="134" t="s">
        <v>74</v>
      </c>
      <c r="D8" s="134" t="s">
        <v>80</v>
      </c>
      <c r="E8" s="134">
        <v>9</v>
      </c>
      <c r="F8" s="134">
        <v>2</v>
      </c>
      <c r="G8" s="134">
        <v>74</v>
      </c>
      <c r="H8" s="136">
        <v>74</v>
      </c>
      <c r="I8" s="121">
        <f t="shared" si="0"/>
        <v>666</v>
      </c>
      <c r="J8" s="135">
        <v>30.1</v>
      </c>
      <c r="K8" s="136">
        <v>30</v>
      </c>
      <c r="L8" s="135">
        <v>13.8</v>
      </c>
      <c r="M8" s="128">
        <v>11.4</v>
      </c>
      <c r="N8" s="137"/>
      <c r="O8" s="135">
        <f t="shared" si="1"/>
        <v>25.200000000000003</v>
      </c>
      <c r="P8" s="136">
        <v>24.4</v>
      </c>
      <c r="Q8" s="135">
        <v>6</v>
      </c>
      <c r="R8" s="136">
        <v>6</v>
      </c>
      <c r="S8" s="135">
        <v>10</v>
      </c>
      <c r="T8" s="136">
        <v>6</v>
      </c>
      <c r="U8" s="134" t="s">
        <v>78</v>
      </c>
      <c r="V8" s="138">
        <f t="shared" si="2"/>
        <v>0</v>
      </c>
    </row>
    <row r="9" spans="1:22" x14ac:dyDescent="0.25">
      <c r="A9" s="191"/>
      <c r="B9" s="192"/>
      <c r="C9" s="134" t="s">
        <v>74</v>
      </c>
      <c r="D9" s="134" t="s">
        <v>81</v>
      </c>
      <c r="E9" s="134">
        <v>4</v>
      </c>
      <c r="F9" s="134">
        <v>2</v>
      </c>
      <c r="G9" s="134">
        <v>94.7</v>
      </c>
      <c r="H9" s="136">
        <v>74</v>
      </c>
      <c r="I9" s="121">
        <f t="shared" si="0"/>
        <v>378.8</v>
      </c>
      <c r="J9" s="135">
        <v>31.3</v>
      </c>
      <c r="K9" s="136">
        <v>30</v>
      </c>
      <c r="L9" s="135">
        <v>20.6</v>
      </c>
      <c r="M9" s="128">
        <v>13.8</v>
      </c>
      <c r="N9" s="137"/>
      <c r="O9" s="135">
        <f t="shared" si="1"/>
        <v>34.400000000000006</v>
      </c>
      <c r="P9" s="136">
        <v>24.4</v>
      </c>
      <c r="Q9" s="135">
        <v>8.1999999999999993</v>
      </c>
      <c r="R9" s="136">
        <v>6</v>
      </c>
      <c r="S9" s="135">
        <v>12.9</v>
      </c>
      <c r="T9" s="136">
        <v>6</v>
      </c>
      <c r="U9" s="134" t="s">
        <v>86</v>
      </c>
      <c r="V9" s="138">
        <f t="shared" si="2"/>
        <v>0.27972972972972987</v>
      </c>
    </row>
    <row r="10" spans="1:22" x14ac:dyDescent="0.25">
      <c r="A10" s="191"/>
      <c r="B10" s="192"/>
      <c r="C10" s="134" t="s">
        <v>74</v>
      </c>
      <c r="D10" s="134" t="s">
        <v>87</v>
      </c>
      <c r="E10" s="134">
        <v>3</v>
      </c>
      <c r="F10" s="134">
        <v>2</v>
      </c>
      <c r="G10" s="134">
        <v>103</v>
      </c>
      <c r="H10" s="136">
        <v>74</v>
      </c>
      <c r="I10" s="121">
        <f t="shared" si="0"/>
        <v>309</v>
      </c>
      <c r="J10" s="135">
        <v>31</v>
      </c>
      <c r="K10" s="136">
        <v>30</v>
      </c>
      <c r="L10" s="135">
        <v>16.8</v>
      </c>
      <c r="M10" s="128">
        <v>13</v>
      </c>
      <c r="N10" s="137"/>
      <c r="O10" s="135">
        <f t="shared" si="1"/>
        <v>29.8</v>
      </c>
      <c r="P10" s="136">
        <v>24.4</v>
      </c>
      <c r="Q10" s="135">
        <v>15.2</v>
      </c>
      <c r="R10" s="136">
        <v>6</v>
      </c>
      <c r="S10" s="135">
        <v>24.2</v>
      </c>
      <c r="T10" s="136">
        <v>6</v>
      </c>
      <c r="U10" s="134" t="s">
        <v>86</v>
      </c>
      <c r="V10" s="138">
        <f t="shared" si="2"/>
        <v>0.39189189189189189</v>
      </c>
    </row>
    <row r="11" spans="1:22" x14ac:dyDescent="0.25">
      <c r="F11" s="8"/>
      <c r="I11" s="163">
        <f>SUM(I4:I10)</f>
        <v>1980.3</v>
      </c>
      <c r="J11" s="11"/>
      <c r="K11" s="12"/>
    </row>
  </sheetData>
  <mergeCells count="16">
    <mergeCell ref="V2:V3"/>
    <mergeCell ref="A1:U1"/>
    <mergeCell ref="A2:A10"/>
    <mergeCell ref="B2:B3"/>
    <mergeCell ref="C2:C3"/>
    <mergeCell ref="D2:D3"/>
    <mergeCell ref="G2:H2"/>
    <mergeCell ref="I2:I3"/>
    <mergeCell ref="J2:K2"/>
    <mergeCell ref="L2:L3"/>
    <mergeCell ref="M2:M3"/>
    <mergeCell ref="N2:N3"/>
    <mergeCell ref="O2:P2"/>
    <mergeCell ref="Q2:R2"/>
    <mergeCell ref="S2:T2"/>
    <mergeCell ref="B4:B10"/>
  </mergeCells>
  <pageMargins left="0.7" right="0.7" top="0.75" bottom="0.75" header="0.3" footer="0.3"/>
  <pageSetup paperSize="8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6"/>
  <sheetViews>
    <sheetView workbookViewId="0">
      <selection sqref="A1:X6"/>
    </sheetView>
  </sheetViews>
  <sheetFormatPr defaultRowHeight="15" x14ac:dyDescent="0.25"/>
  <cols>
    <col min="24" max="24" width="13.85546875" customWidth="1"/>
  </cols>
  <sheetData>
    <row r="1" spans="1:24" ht="25.5" x14ac:dyDescent="0.25">
      <c r="A1" s="191" t="s">
        <v>105</v>
      </c>
      <c r="B1" s="190" t="s">
        <v>56</v>
      </c>
      <c r="C1" s="131" t="s">
        <v>106</v>
      </c>
      <c r="D1" s="131"/>
      <c r="E1" s="190" t="s">
        <v>57</v>
      </c>
      <c r="F1" s="190" t="s">
        <v>58</v>
      </c>
      <c r="G1" s="131" t="s">
        <v>59</v>
      </c>
      <c r="H1" s="131" t="s">
        <v>60</v>
      </c>
      <c r="I1" s="190" t="s">
        <v>61</v>
      </c>
      <c r="J1" s="190"/>
      <c r="K1" s="190" t="s">
        <v>62</v>
      </c>
      <c r="L1" s="190" t="s">
        <v>387</v>
      </c>
      <c r="M1" s="190"/>
      <c r="N1" s="190" t="s">
        <v>107</v>
      </c>
      <c r="O1" s="190" t="s">
        <v>108</v>
      </c>
      <c r="P1" s="190" t="s">
        <v>109</v>
      </c>
      <c r="Q1" s="190" t="s">
        <v>110</v>
      </c>
      <c r="R1" s="190" t="s">
        <v>67</v>
      </c>
      <c r="S1" s="190"/>
      <c r="T1" s="190" t="s">
        <v>68</v>
      </c>
      <c r="U1" s="190"/>
      <c r="V1" s="190" t="s">
        <v>69</v>
      </c>
      <c r="W1" s="190"/>
      <c r="X1" s="186" t="s">
        <v>297</v>
      </c>
    </row>
    <row r="2" spans="1:24" x14ac:dyDescent="0.25">
      <c r="A2" s="191"/>
      <c r="B2" s="190"/>
      <c r="C2" s="131"/>
      <c r="D2" s="131"/>
      <c r="E2" s="190"/>
      <c r="F2" s="190"/>
      <c r="G2" s="133"/>
      <c r="H2" s="131" t="s">
        <v>71</v>
      </c>
      <c r="I2" s="131" t="s">
        <v>72</v>
      </c>
      <c r="J2" s="131" t="s">
        <v>73</v>
      </c>
      <c r="K2" s="190"/>
      <c r="L2" s="131" t="s">
        <v>72</v>
      </c>
      <c r="M2" s="131" t="s">
        <v>73</v>
      </c>
      <c r="N2" s="190"/>
      <c r="O2" s="190"/>
      <c r="P2" s="190"/>
      <c r="Q2" s="190"/>
      <c r="R2" s="131" t="s">
        <v>72</v>
      </c>
      <c r="S2" s="131" t="s">
        <v>73</v>
      </c>
      <c r="T2" s="131" t="s">
        <v>72</v>
      </c>
      <c r="U2" s="131" t="s">
        <v>73</v>
      </c>
      <c r="V2" s="131" t="s">
        <v>72</v>
      </c>
      <c r="W2" s="131" t="s">
        <v>73</v>
      </c>
      <c r="X2" s="186"/>
    </row>
    <row r="3" spans="1:24" x14ac:dyDescent="0.25">
      <c r="A3" s="191"/>
      <c r="B3" s="192">
        <f>SUM(G3:G5)</f>
        <v>5</v>
      </c>
      <c r="C3" s="134" t="s">
        <v>111</v>
      </c>
      <c r="D3" s="134" t="s">
        <v>74</v>
      </c>
      <c r="E3" s="134" t="s">
        <v>111</v>
      </c>
      <c r="F3" s="134" t="s">
        <v>112</v>
      </c>
      <c r="G3" s="134">
        <v>2</v>
      </c>
      <c r="H3" s="192">
        <v>2</v>
      </c>
      <c r="I3" s="134">
        <v>91.5</v>
      </c>
      <c r="J3" s="136">
        <v>70</v>
      </c>
      <c r="K3" s="121">
        <f>SUM(G3*I3)</f>
        <v>183</v>
      </c>
      <c r="L3" s="134">
        <v>41.8</v>
      </c>
      <c r="M3" s="136">
        <v>30</v>
      </c>
      <c r="N3" s="134">
        <v>13.28</v>
      </c>
      <c r="O3" s="134">
        <v>11.69</v>
      </c>
      <c r="P3" s="149"/>
      <c r="Q3" s="149"/>
      <c r="R3" s="134">
        <v>25</v>
      </c>
      <c r="S3" s="136">
        <v>25</v>
      </c>
      <c r="T3" s="134">
        <v>4.0999999999999996</v>
      </c>
      <c r="U3" s="136">
        <v>4</v>
      </c>
      <c r="V3" s="121" t="s">
        <v>113</v>
      </c>
      <c r="W3" s="136" t="s">
        <v>113</v>
      </c>
      <c r="X3" s="141">
        <f>I3/J3-100%</f>
        <v>0.30714285714285716</v>
      </c>
    </row>
    <row r="4" spans="1:24" x14ac:dyDescent="0.25">
      <c r="A4" s="191"/>
      <c r="B4" s="192"/>
      <c r="C4" s="134" t="s">
        <v>114</v>
      </c>
      <c r="D4" s="134" t="s">
        <v>74</v>
      </c>
      <c r="E4" s="134" t="s">
        <v>114</v>
      </c>
      <c r="F4" s="150">
        <v>51161</v>
      </c>
      <c r="G4" s="134">
        <v>2</v>
      </c>
      <c r="H4" s="192"/>
      <c r="I4" s="134">
        <v>91.5</v>
      </c>
      <c r="J4" s="136">
        <v>70</v>
      </c>
      <c r="K4" s="121">
        <f>SUM(G4*I4)</f>
        <v>183</v>
      </c>
      <c r="L4" s="134">
        <v>41.8</v>
      </c>
      <c r="M4" s="136">
        <v>30</v>
      </c>
      <c r="N4" s="134">
        <v>13.28</v>
      </c>
      <c r="O4" s="134">
        <v>11.69</v>
      </c>
      <c r="P4" s="151"/>
      <c r="Q4" s="151"/>
      <c r="R4" s="134">
        <v>25</v>
      </c>
      <c r="S4" s="136">
        <v>25</v>
      </c>
      <c r="T4" s="134">
        <v>4.0999999999999996</v>
      </c>
      <c r="U4" s="136">
        <v>4</v>
      </c>
      <c r="V4" s="121" t="s">
        <v>113</v>
      </c>
      <c r="W4" s="136" t="s">
        <v>113</v>
      </c>
      <c r="X4" s="141">
        <f>I4/J4-100%</f>
        <v>0.30714285714285716</v>
      </c>
    </row>
    <row r="5" spans="1:24" x14ac:dyDescent="0.25">
      <c r="A5" s="191"/>
      <c r="B5" s="192"/>
      <c r="C5" s="134" t="s">
        <v>115</v>
      </c>
      <c r="D5" s="134" t="s">
        <v>92</v>
      </c>
      <c r="E5" s="152" t="s">
        <v>116</v>
      </c>
      <c r="F5" s="152">
        <v>72</v>
      </c>
      <c r="G5" s="134">
        <v>1</v>
      </c>
      <c r="H5" s="134">
        <v>3</v>
      </c>
      <c r="I5" s="134">
        <v>108.6</v>
      </c>
      <c r="J5" s="136">
        <v>92</v>
      </c>
      <c r="K5" s="121">
        <f>SUM(G5*I5)</f>
        <v>108.6</v>
      </c>
      <c r="L5" s="134">
        <v>37.1</v>
      </c>
      <c r="M5" s="136">
        <v>34</v>
      </c>
      <c r="N5" s="134">
        <v>13.46</v>
      </c>
      <c r="O5" s="134">
        <v>1.47</v>
      </c>
      <c r="P5" s="134">
        <v>7.16</v>
      </c>
      <c r="Q5" s="151"/>
      <c r="R5" s="134">
        <v>3.2</v>
      </c>
      <c r="S5" s="136">
        <v>32</v>
      </c>
      <c r="T5" s="134">
        <v>5.5</v>
      </c>
      <c r="U5" s="136">
        <v>5</v>
      </c>
      <c r="V5" s="121" t="s">
        <v>113</v>
      </c>
      <c r="W5" s="136" t="s">
        <v>113</v>
      </c>
      <c r="X5" s="141">
        <f>I5/J5-100%</f>
        <v>0.18043478260869561</v>
      </c>
    </row>
    <row r="6" spans="1:24" x14ac:dyDescent="0.25">
      <c r="A6" s="156"/>
      <c r="B6" s="156"/>
      <c r="C6" s="156"/>
      <c r="D6" s="127"/>
      <c r="E6" s="156"/>
      <c r="F6" s="156"/>
      <c r="G6" s="156"/>
      <c r="H6" s="156"/>
      <c r="I6" s="156"/>
      <c r="J6" s="156"/>
      <c r="K6" s="157">
        <f>SUM(K3:K5)</f>
        <v>474.6</v>
      </c>
      <c r="L6" s="156"/>
      <c r="M6" s="156"/>
      <c r="N6" s="156"/>
      <c r="O6" s="156"/>
      <c r="P6" s="156"/>
      <c r="Q6" s="156"/>
      <c r="R6" s="156"/>
      <c r="S6" s="156"/>
      <c r="T6" s="156"/>
      <c r="U6" s="156"/>
      <c r="V6" s="156"/>
      <c r="W6" s="156"/>
      <c r="X6" s="127"/>
    </row>
  </sheetData>
  <mergeCells count="17">
    <mergeCell ref="T1:U1"/>
    <mergeCell ref="V1:W1"/>
    <mergeCell ref="X1:X2"/>
    <mergeCell ref="B3:B5"/>
    <mergeCell ref="H3:H4"/>
    <mergeCell ref="A1:A5"/>
    <mergeCell ref="B1:B2"/>
    <mergeCell ref="E1:E2"/>
    <mergeCell ref="F1:F2"/>
    <mergeCell ref="I1:J1"/>
    <mergeCell ref="K1:K2"/>
    <mergeCell ref="L1:M1"/>
    <mergeCell ref="N1:N2"/>
    <mergeCell ref="O1:O2"/>
    <mergeCell ref="P1:P2"/>
    <mergeCell ref="Q1:Q2"/>
    <mergeCell ref="R1:S1"/>
  </mergeCells>
  <pageMargins left="0.7" right="0.7" top="0.75" bottom="0.75" header="0.3" footer="0.3"/>
  <pageSetup paperSize="8" scale="86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1"/>
  <sheetViews>
    <sheetView zoomScaleNormal="100" workbookViewId="0">
      <selection sqref="A1:X21"/>
    </sheetView>
  </sheetViews>
  <sheetFormatPr defaultRowHeight="15" x14ac:dyDescent="0.25"/>
  <cols>
    <col min="6" max="6" width="16.85546875" bestFit="1" customWidth="1"/>
    <col min="20" max="20" width="10.42578125" customWidth="1"/>
    <col min="24" max="24" width="12.5703125" customWidth="1"/>
  </cols>
  <sheetData>
    <row r="1" spans="1:24" x14ac:dyDescent="0.25">
      <c r="A1" s="191" t="s">
        <v>117</v>
      </c>
      <c r="B1" s="190" t="s">
        <v>56</v>
      </c>
      <c r="C1" s="190" t="s">
        <v>106</v>
      </c>
      <c r="D1" s="131"/>
      <c r="E1" s="190" t="s">
        <v>57</v>
      </c>
      <c r="F1" s="190" t="s">
        <v>58</v>
      </c>
      <c r="G1" s="190" t="s">
        <v>59</v>
      </c>
      <c r="H1" s="131" t="s">
        <v>60</v>
      </c>
      <c r="I1" s="190" t="s">
        <v>61</v>
      </c>
      <c r="J1" s="190"/>
      <c r="K1" s="190" t="s">
        <v>62</v>
      </c>
      <c r="L1" s="190" t="s">
        <v>387</v>
      </c>
      <c r="M1" s="190"/>
      <c r="N1" s="190" t="s">
        <v>107</v>
      </c>
      <c r="O1" s="190" t="s">
        <v>108</v>
      </c>
      <c r="P1" s="190" t="s">
        <v>109</v>
      </c>
      <c r="Q1" s="190" t="s">
        <v>110</v>
      </c>
      <c r="R1" s="190" t="s">
        <v>67</v>
      </c>
      <c r="S1" s="190"/>
      <c r="T1" s="190" t="s">
        <v>68</v>
      </c>
      <c r="U1" s="190"/>
      <c r="V1" s="190" t="s">
        <v>69</v>
      </c>
      <c r="W1" s="190"/>
      <c r="X1" s="186" t="s">
        <v>297</v>
      </c>
    </row>
    <row r="2" spans="1:24" x14ac:dyDescent="0.25">
      <c r="A2" s="191"/>
      <c r="B2" s="190"/>
      <c r="C2" s="190"/>
      <c r="D2" s="131"/>
      <c r="E2" s="190"/>
      <c r="F2" s="190"/>
      <c r="G2" s="190"/>
      <c r="H2" s="131" t="s">
        <v>71</v>
      </c>
      <c r="I2" s="131" t="s">
        <v>72</v>
      </c>
      <c r="J2" s="131" t="s">
        <v>73</v>
      </c>
      <c r="K2" s="190"/>
      <c r="L2" s="131" t="s">
        <v>72</v>
      </c>
      <c r="M2" s="131" t="s">
        <v>73</v>
      </c>
      <c r="N2" s="190"/>
      <c r="O2" s="190"/>
      <c r="P2" s="190"/>
      <c r="Q2" s="190"/>
      <c r="R2" s="131" t="s">
        <v>72</v>
      </c>
      <c r="S2" s="131" t="s">
        <v>73</v>
      </c>
      <c r="T2" s="131" t="s">
        <v>72</v>
      </c>
      <c r="U2" s="131" t="s">
        <v>73</v>
      </c>
      <c r="V2" s="131" t="s">
        <v>72</v>
      </c>
      <c r="W2" s="131" t="s">
        <v>73</v>
      </c>
      <c r="X2" s="186"/>
    </row>
    <row r="3" spans="1:24" x14ac:dyDescent="0.25">
      <c r="A3" s="191"/>
      <c r="B3" s="192">
        <f>SUM(G3:G20)</f>
        <v>48</v>
      </c>
      <c r="C3" s="192" t="s">
        <v>118</v>
      </c>
      <c r="D3" s="134" t="s">
        <v>92</v>
      </c>
      <c r="E3" s="134" t="s">
        <v>119</v>
      </c>
      <c r="F3" s="134">
        <v>159</v>
      </c>
      <c r="G3" s="134">
        <v>1</v>
      </c>
      <c r="H3" s="134">
        <v>3</v>
      </c>
      <c r="I3" s="134">
        <v>120.6</v>
      </c>
      <c r="J3" s="136">
        <v>92</v>
      </c>
      <c r="K3" s="121">
        <f>SUM(G3*I3)</f>
        <v>120.6</v>
      </c>
      <c r="L3" s="134">
        <v>43.8</v>
      </c>
      <c r="M3" s="136">
        <v>34</v>
      </c>
      <c r="N3" s="134">
        <v>14.2</v>
      </c>
      <c r="O3" s="134">
        <v>11.41</v>
      </c>
      <c r="P3" s="134">
        <v>7.5</v>
      </c>
      <c r="Q3" s="153"/>
      <c r="R3" s="134">
        <v>33.200000000000003</v>
      </c>
      <c r="S3" s="136">
        <v>32</v>
      </c>
      <c r="T3" s="134">
        <v>5.5</v>
      </c>
      <c r="U3" s="136">
        <v>5</v>
      </c>
      <c r="V3" s="121" t="s">
        <v>113</v>
      </c>
      <c r="W3" s="136" t="s">
        <v>113</v>
      </c>
      <c r="X3" s="141">
        <f t="shared" ref="X3:X20" si="0">I3/J3-100%</f>
        <v>0.31086956521739117</v>
      </c>
    </row>
    <row r="4" spans="1:24" x14ac:dyDescent="0.25">
      <c r="A4" s="191"/>
      <c r="B4" s="192"/>
      <c r="C4" s="192"/>
      <c r="D4" s="134" t="s">
        <v>92</v>
      </c>
      <c r="E4" s="134" t="s">
        <v>120</v>
      </c>
      <c r="F4" s="134">
        <v>160</v>
      </c>
      <c r="G4" s="134">
        <v>1</v>
      </c>
      <c r="H4" s="134">
        <v>3</v>
      </c>
      <c r="I4" s="134">
        <v>120.6</v>
      </c>
      <c r="J4" s="136">
        <v>92</v>
      </c>
      <c r="K4" s="121">
        <f>SUM(G4*I4)</f>
        <v>120.6</v>
      </c>
      <c r="L4" s="134">
        <v>43.8</v>
      </c>
      <c r="M4" s="136">
        <v>34</v>
      </c>
      <c r="N4" s="134">
        <v>14.2</v>
      </c>
      <c r="O4" s="134">
        <v>11.41</v>
      </c>
      <c r="P4" s="134">
        <v>7.5</v>
      </c>
      <c r="Q4" s="153"/>
      <c r="R4" s="134">
        <v>33.200000000000003</v>
      </c>
      <c r="S4" s="136">
        <v>32</v>
      </c>
      <c r="T4" s="134">
        <v>5.5</v>
      </c>
      <c r="U4" s="136">
        <v>5</v>
      </c>
      <c r="V4" s="121" t="s">
        <v>113</v>
      </c>
      <c r="W4" s="136" t="s">
        <v>113</v>
      </c>
      <c r="X4" s="141">
        <f t="shared" si="0"/>
        <v>0.31086956521739117</v>
      </c>
    </row>
    <row r="5" spans="1:24" x14ac:dyDescent="0.25">
      <c r="A5" s="191"/>
      <c r="B5" s="192"/>
      <c r="C5" s="192" t="s">
        <v>121</v>
      </c>
      <c r="D5" s="134" t="s">
        <v>122</v>
      </c>
      <c r="E5" s="152" t="s">
        <v>123</v>
      </c>
      <c r="F5" s="152" t="s">
        <v>268</v>
      </c>
      <c r="G5" s="134">
        <v>4</v>
      </c>
      <c r="H5" s="134">
        <v>4</v>
      </c>
      <c r="I5" s="134">
        <v>129</v>
      </c>
      <c r="J5" s="136">
        <v>110</v>
      </c>
      <c r="K5" s="121">
        <f t="shared" ref="K5:K20" si="1">SUM(I5*G5)</f>
        <v>516</v>
      </c>
      <c r="L5" s="134">
        <v>43.9</v>
      </c>
      <c r="M5" s="136">
        <v>40</v>
      </c>
      <c r="N5" s="134">
        <v>12.42</v>
      </c>
      <c r="O5" s="134">
        <v>15.63</v>
      </c>
      <c r="P5" s="134">
        <v>8.66</v>
      </c>
      <c r="Q5" s="135">
        <v>7.16</v>
      </c>
      <c r="R5" s="134">
        <v>43.8</v>
      </c>
      <c r="S5" s="136">
        <v>43</v>
      </c>
      <c r="T5" s="134">
        <v>6.5</v>
      </c>
      <c r="U5" s="136">
        <v>6</v>
      </c>
      <c r="V5" s="121" t="s">
        <v>113</v>
      </c>
      <c r="W5" s="136" t="s">
        <v>113</v>
      </c>
      <c r="X5" s="141">
        <f t="shared" si="0"/>
        <v>0.17272727272727262</v>
      </c>
    </row>
    <row r="6" spans="1:24" x14ac:dyDescent="0.25">
      <c r="A6" s="191"/>
      <c r="B6" s="192"/>
      <c r="C6" s="192"/>
      <c r="D6" s="134" t="s">
        <v>122</v>
      </c>
      <c r="E6" s="152" t="s">
        <v>124</v>
      </c>
      <c r="F6" s="152" t="s">
        <v>269</v>
      </c>
      <c r="G6" s="134">
        <v>4</v>
      </c>
      <c r="H6" s="134">
        <v>4</v>
      </c>
      <c r="I6" s="134">
        <v>129</v>
      </c>
      <c r="J6" s="136">
        <v>110</v>
      </c>
      <c r="K6" s="121">
        <f t="shared" si="1"/>
        <v>516</v>
      </c>
      <c r="L6" s="134">
        <v>43.9</v>
      </c>
      <c r="M6" s="136">
        <v>40</v>
      </c>
      <c r="N6" s="134">
        <v>12.42</v>
      </c>
      <c r="O6" s="134">
        <v>15.63</v>
      </c>
      <c r="P6" s="134">
        <v>8.66</v>
      </c>
      <c r="Q6" s="135">
        <v>7.16</v>
      </c>
      <c r="R6" s="134">
        <v>43.8</v>
      </c>
      <c r="S6" s="136">
        <v>43</v>
      </c>
      <c r="T6" s="134">
        <v>6.5</v>
      </c>
      <c r="U6" s="136">
        <v>6</v>
      </c>
      <c r="V6" s="121" t="s">
        <v>113</v>
      </c>
      <c r="W6" s="136" t="s">
        <v>113</v>
      </c>
      <c r="X6" s="141">
        <f t="shared" si="0"/>
        <v>0.17272727272727262</v>
      </c>
    </row>
    <row r="7" spans="1:24" x14ac:dyDescent="0.25">
      <c r="A7" s="191"/>
      <c r="B7" s="192"/>
      <c r="C7" s="192" t="s">
        <v>125</v>
      </c>
      <c r="D7" s="134" t="s">
        <v>122</v>
      </c>
      <c r="E7" s="152" t="s">
        <v>124</v>
      </c>
      <c r="F7" s="152" t="s">
        <v>270</v>
      </c>
      <c r="G7" s="134">
        <v>2</v>
      </c>
      <c r="H7" s="134">
        <v>4</v>
      </c>
      <c r="I7" s="134">
        <v>129</v>
      </c>
      <c r="J7" s="136">
        <v>110</v>
      </c>
      <c r="K7" s="121">
        <f t="shared" si="1"/>
        <v>258</v>
      </c>
      <c r="L7" s="134">
        <v>43.9</v>
      </c>
      <c r="M7" s="136">
        <v>40</v>
      </c>
      <c r="N7" s="134">
        <v>12.42</v>
      </c>
      <c r="O7" s="134">
        <v>15.63</v>
      </c>
      <c r="P7" s="134">
        <v>8.66</v>
      </c>
      <c r="Q7" s="135">
        <v>7.16</v>
      </c>
      <c r="R7" s="134">
        <v>43.8</v>
      </c>
      <c r="S7" s="136">
        <v>43</v>
      </c>
      <c r="T7" s="134">
        <v>6.5</v>
      </c>
      <c r="U7" s="136">
        <v>6</v>
      </c>
      <c r="V7" s="121" t="s">
        <v>113</v>
      </c>
      <c r="W7" s="136" t="s">
        <v>113</v>
      </c>
      <c r="X7" s="141">
        <f t="shared" si="0"/>
        <v>0.17272727272727262</v>
      </c>
    </row>
    <row r="8" spans="1:24" x14ac:dyDescent="0.25">
      <c r="A8" s="191"/>
      <c r="B8" s="192"/>
      <c r="C8" s="192"/>
      <c r="D8" s="134" t="s">
        <v>122</v>
      </c>
      <c r="E8" s="152" t="s">
        <v>126</v>
      </c>
      <c r="F8" s="152" t="s">
        <v>271</v>
      </c>
      <c r="G8" s="134">
        <v>2</v>
      </c>
      <c r="H8" s="134">
        <v>4</v>
      </c>
      <c r="I8" s="134">
        <v>129</v>
      </c>
      <c r="J8" s="136">
        <v>110</v>
      </c>
      <c r="K8" s="121">
        <f t="shared" si="1"/>
        <v>258</v>
      </c>
      <c r="L8" s="134">
        <v>43.9</v>
      </c>
      <c r="M8" s="136">
        <v>40</v>
      </c>
      <c r="N8" s="134">
        <v>12.42</v>
      </c>
      <c r="O8" s="134">
        <v>15.63</v>
      </c>
      <c r="P8" s="134">
        <v>8.66</v>
      </c>
      <c r="Q8" s="135">
        <v>7.16</v>
      </c>
      <c r="R8" s="134">
        <v>43.8</v>
      </c>
      <c r="S8" s="136">
        <v>43</v>
      </c>
      <c r="T8" s="134">
        <v>6.5</v>
      </c>
      <c r="U8" s="136">
        <v>6</v>
      </c>
      <c r="V8" s="121" t="s">
        <v>113</v>
      </c>
      <c r="W8" s="136" t="s">
        <v>113</v>
      </c>
      <c r="X8" s="141">
        <f t="shared" si="0"/>
        <v>0.17272727272727262</v>
      </c>
    </row>
    <row r="9" spans="1:24" x14ac:dyDescent="0.25">
      <c r="A9" s="191"/>
      <c r="B9" s="192"/>
      <c r="C9" s="192" t="s">
        <v>127</v>
      </c>
      <c r="D9" s="134" t="s">
        <v>122</v>
      </c>
      <c r="E9" s="152" t="s">
        <v>128</v>
      </c>
      <c r="F9" s="152">
        <v>37</v>
      </c>
      <c r="G9" s="134">
        <v>1</v>
      </c>
      <c r="H9" s="134">
        <v>4</v>
      </c>
      <c r="I9" s="134">
        <v>129</v>
      </c>
      <c r="J9" s="136">
        <v>110</v>
      </c>
      <c r="K9" s="121">
        <f t="shared" si="1"/>
        <v>129</v>
      </c>
      <c r="L9" s="134">
        <v>43.9</v>
      </c>
      <c r="M9" s="136">
        <v>40</v>
      </c>
      <c r="N9" s="134">
        <v>12.42</v>
      </c>
      <c r="O9" s="134">
        <v>15.63</v>
      </c>
      <c r="P9" s="134">
        <v>8.66</v>
      </c>
      <c r="Q9" s="135">
        <v>7.16</v>
      </c>
      <c r="R9" s="134">
        <v>43.8</v>
      </c>
      <c r="S9" s="136">
        <v>43</v>
      </c>
      <c r="T9" s="134">
        <v>6.5</v>
      </c>
      <c r="U9" s="136">
        <v>6</v>
      </c>
      <c r="V9" s="121" t="s">
        <v>113</v>
      </c>
      <c r="W9" s="136" t="s">
        <v>113</v>
      </c>
      <c r="X9" s="141">
        <f t="shared" si="0"/>
        <v>0.17272727272727262</v>
      </c>
    </row>
    <row r="10" spans="1:24" x14ac:dyDescent="0.25">
      <c r="A10" s="191"/>
      <c r="B10" s="192"/>
      <c r="C10" s="192"/>
      <c r="D10" s="134" t="s">
        <v>122</v>
      </c>
      <c r="E10" s="152" t="s">
        <v>129</v>
      </c>
      <c r="F10" s="152">
        <v>38</v>
      </c>
      <c r="G10" s="134">
        <v>1</v>
      </c>
      <c r="H10" s="134">
        <v>4</v>
      </c>
      <c r="I10" s="134">
        <v>129</v>
      </c>
      <c r="J10" s="136">
        <v>110</v>
      </c>
      <c r="K10" s="121">
        <f t="shared" si="1"/>
        <v>129</v>
      </c>
      <c r="L10" s="134">
        <v>43.9</v>
      </c>
      <c r="M10" s="136">
        <v>40</v>
      </c>
      <c r="N10" s="134">
        <v>12.42</v>
      </c>
      <c r="O10" s="134">
        <v>15.63</v>
      </c>
      <c r="P10" s="134">
        <v>8.66</v>
      </c>
      <c r="Q10" s="135">
        <v>7.16</v>
      </c>
      <c r="R10" s="134">
        <v>43.8</v>
      </c>
      <c r="S10" s="136">
        <v>43</v>
      </c>
      <c r="T10" s="134">
        <v>6.5</v>
      </c>
      <c r="U10" s="136">
        <v>6</v>
      </c>
      <c r="V10" s="121" t="s">
        <v>113</v>
      </c>
      <c r="W10" s="136" t="s">
        <v>113</v>
      </c>
      <c r="X10" s="141">
        <f t="shared" si="0"/>
        <v>0.17272727272727262</v>
      </c>
    </row>
    <row r="11" spans="1:24" x14ac:dyDescent="0.25">
      <c r="A11" s="191"/>
      <c r="B11" s="192"/>
      <c r="C11" s="192" t="s">
        <v>130</v>
      </c>
      <c r="D11" s="134" t="s">
        <v>122</v>
      </c>
      <c r="E11" s="152" t="s">
        <v>131</v>
      </c>
      <c r="F11" s="154">
        <v>54126142</v>
      </c>
      <c r="G11" s="134">
        <v>3</v>
      </c>
      <c r="H11" s="134">
        <v>4</v>
      </c>
      <c r="I11" s="134">
        <v>129</v>
      </c>
      <c r="J11" s="136">
        <v>110</v>
      </c>
      <c r="K11" s="121">
        <f t="shared" si="1"/>
        <v>387</v>
      </c>
      <c r="L11" s="134">
        <v>43.9</v>
      </c>
      <c r="M11" s="136">
        <v>40</v>
      </c>
      <c r="N11" s="134">
        <v>12.42</v>
      </c>
      <c r="O11" s="134">
        <v>15.63</v>
      </c>
      <c r="P11" s="134">
        <v>8.66</v>
      </c>
      <c r="Q11" s="135">
        <v>7.16</v>
      </c>
      <c r="R11" s="134">
        <v>43.8</v>
      </c>
      <c r="S11" s="136">
        <v>43</v>
      </c>
      <c r="T11" s="134">
        <v>6.5</v>
      </c>
      <c r="U11" s="136">
        <v>6</v>
      </c>
      <c r="V11" s="121" t="s">
        <v>113</v>
      </c>
      <c r="W11" s="136" t="s">
        <v>113</v>
      </c>
      <c r="X11" s="141">
        <f t="shared" si="0"/>
        <v>0.17272727272727262</v>
      </c>
    </row>
    <row r="12" spans="1:24" x14ac:dyDescent="0.25">
      <c r="A12" s="191"/>
      <c r="B12" s="192"/>
      <c r="C12" s="192"/>
      <c r="D12" s="134" t="s">
        <v>122</v>
      </c>
      <c r="E12" s="152" t="s">
        <v>132</v>
      </c>
      <c r="F12" s="154">
        <v>55127143</v>
      </c>
      <c r="G12" s="134">
        <v>3</v>
      </c>
      <c r="H12" s="134">
        <v>4</v>
      </c>
      <c r="I12" s="134">
        <v>129</v>
      </c>
      <c r="J12" s="136">
        <v>110</v>
      </c>
      <c r="K12" s="121">
        <f t="shared" si="1"/>
        <v>387</v>
      </c>
      <c r="L12" s="134">
        <v>43.9</v>
      </c>
      <c r="M12" s="136">
        <v>40</v>
      </c>
      <c r="N12" s="134">
        <v>12.42</v>
      </c>
      <c r="O12" s="134">
        <v>15.63</v>
      </c>
      <c r="P12" s="134">
        <v>8.66</v>
      </c>
      <c r="Q12" s="135">
        <v>7.16</v>
      </c>
      <c r="R12" s="134">
        <v>43.8</v>
      </c>
      <c r="S12" s="136">
        <v>43</v>
      </c>
      <c r="T12" s="134">
        <v>6.5</v>
      </c>
      <c r="U12" s="136">
        <v>6</v>
      </c>
      <c r="V12" s="121" t="s">
        <v>113</v>
      </c>
      <c r="W12" s="136" t="s">
        <v>113</v>
      </c>
      <c r="X12" s="141">
        <f t="shared" si="0"/>
        <v>0.17272727272727262</v>
      </c>
    </row>
    <row r="13" spans="1:24" x14ac:dyDescent="0.25">
      <c r="A13" s="191"/>
      <c r="B13" s="192"/>
      <c r="C13" s="192" t="s">
        <v>133</v>
      </c>
      <c r="D13" s="134" t="s">
        <v>122</v>
      </c>
      <c r="E13" s="152" t="s">
        <v>134</v>
      </c>
      <c r="F13" s="154">
        <v>41148130138178</v>
      </c>
      <c r="G13" s="134">
        <v>5</v>
      </c>
      <c r="H13" s="134">
        <v>4</v>
      </c>
      <c r="I13" s="134">
        <v>129</v>
      </c>
      <c r="J13" s="136">
        <v>110</v>
      </c>
      <c r="K13" s="121">
        <f t="shared" si="1"/>
        <v>645</v>
      </c>
      <c r="L13" s="134">
        <v>43.9</v>
      </c>
      <c r="M13" s="136">
        <v>40</v>
      </c>
      <c r="N13" s="134">
        <v>12.42</v>
      </c>
      <c r="O13" s="134">
        <v>15.63</v>
      </c>
      <c r="P13" s="134">
        <v>8.66</v>
      </c>
      <c r="Q13" s="135">
        <v>7.16</v>
      </c>
      <c r="R13" s="134">
        <v>43.8</v>
      </c>
      <c r="S13" s="136">
        <v>43</v>
      </c>
      <c r="T13" s="134">
        <v>6.5</v>
      </c>
      <c r="U13" s="136">
        <v>6</v>
      </c>
      <c r="V13" s="121" t="s">
        <v>113</v>
      </c>
      <c r="W13" s="136" t="s">
        <v>113</v>
      </c>
      <c r="X13" s="141">
        <f t="shared" si="0"/>
        <v>0.17272727272727262</v>
      </c>
    </row>
    <row r="14" spans="1:24" x14ac:dyDescent="0.25">
      <c r="A14" s="191"/>
      <c r="B14" s="192"/>
      <c r="C14" s="192"/>
      <c r="D14" s="134" t="s">
        <v>122</v>
      </c>
      <c r="E14" s="152" t="s">
        <v>135</v>
      </c>
      <c r="F14" s="154">
        <v>42149131139179</v>
      </c>
      <c r="G14" s="134">
        <v>5</v>
      </c>
      <c r="H14" s="134">
        <v>4</v>
      </c>
      <c r="I14" s="134">
        <v>129</v>
      </c>
      <c r="J14" s="136">
        <v>110</v>
      </c>
      <c r="K14" s="121">
        <f t="shared" si="1"/>
        <v>645</v>
      </c>
      <c r="L14" s="134">
        <v>43.9</v>
      </c>
      <c r="M14" s="136">
        <v>40</v>
      </c>
      <c r="N14" s="134">
        <v>12.42</v>
      </c>
      <c r="O14" s="134">
        <v>15.63</v>
      </c>
      <c r="P14" s="134">
        <v>8.66</v>
      </c>
      <c r="Q14" s="135">
        <v>7.16</v>
      </c>
      <c r="R14" s="134">
        <v>43.8</v>
      </c>
      <c r="S14" s="136">
        <v>43</v>
      </c>
      <c r="T14" s="134">
        <v>6.5</v>
      </c>
      <c r="U14" s="136">
        <v>6</v>
      </c>
      <c r="V14" s="121" t="s">
        <v>113</v>
      </c>
      <c r="W14" s="136" t="s">
        <v>113</v>
      </c>
      <c r="X14" s="141">
        <f t="shared" si="0"/>
        <v>0.17272727272727262</v>
      </c>
    </row>
    <row r="15" spans="1:24" x14ac:dyDescent="0.25">
      <c r="A15" s="191"/>
      <c r="B15" s="192"/>
      <c r="C15" s="192" t="s">
        <v>136</v>
      </c>
      <c r="D15" s="134" t="s">
        <v>122</v>
      </c>
      <c r="E15" s="152" t="s">
        <v>128</v>
      </c>
      <c r="F15" s="154">
        <v>128140194</v>
      </c>
      <c r="G15" s="134">
        <v>3</v>
      </c>
      <c r="H15" s="134">
        <v>4</v>
      </c>
      <c r="I15" s="134">
        <v>129</v>
      </c>
      <c r="J15" s="136">
        <v>110</v>
      </c>
      <c r="K15" s="121">
        <f t="shared" si="1"/>
        <v>387</v>
      </c>
      <c r="L15" s="134">
        <v>43.9</v>
      </c>
      <c r="M15" s="136">
        <v>40</v>
      </c>
      <c r="N15" s="134">
        <v>12.42</v>
      </c>
      <c r="O15" s="134">
        <v>15.63</v>
      </c>
      <c r="P15" s="134">
        <v>8.66</v>
      </c>
      <c r="Q15" s="135">
        <v>7.16</v>
      </c>
      <c r="R15" s="134">
        <v>43.8</v>
      </c>
      <c r="S15" s="136">
        <v>43</v>
      </c>
      <c r="T15" s="134">
        <v>6.5</v>
      </c>
      <c r="U15" s="136">
        <v>6</v>
      </c>
      <c r="V15" s="121" t="s">
        <v>113</v>
      </c>
      <c r="W15" s="136" t="s">
        <v>113</v>
      </c>
      <c r="X15" s="141">
        <f t="shared" si="0"/>
        <v>0.17272727272727262</v>
      </c>
    </row>
    <row r="16" spans="1:24" x14ac:dyDescent="0.25">
      <c r="A16" s="191"/>
      <c r="B16" s="192"/>
      <c r="C16" s="192"/>
      <c r="D16" s="134" t="s">
        <v>122</v>
      </c>
      <c r="E16" s="152" t="s">
        <v>137</v>
      </c>
      <c r="F16" s="154">
        <v>129141195</v>
      </c>
      <c r="G16" s="134">
        <v>3</v>
      </c>
      <c r="H16" s="134">
        <v>4</v>
      </c>
      <c r="I16" s="134">
        <v>129</v>
      </c>
      <c r="J16" s="136">
        <v>110</v>
      </c>
      <c r="K16" s="121">
        <f t="shared" si="1"/>
        <v>387</v>
      </c>
      <c r="L16" s="134">
        <v>43.9</v>
      </c>
      <c r="M16" s="136">
        <v>40</v>
      </c>
      <c r="N16" s="134">
        <v>12.42</v>
      </c>
      <c r="O16" s="134">
        <v>15.63</v>
      </c>
      <c r="P16" s="134">
        <v>8.66</v>
      </c>
      <c r="Q16" s="135">
        <v>7.16</v>
      </c>
      <c r="R16" s="134">
        <v>43.8</v>
      </c>
      <c r="S16" s="136">
        <v>43</v>
      </c>
      <c r="T16" s="134">
        <v>6.5</v>
      </c>
      <c r="U16" s="136">
        <v>6</v>
      </c>
      <c r="V16" s="121" t="s">
        <v>113</v>
      </c>
      <c r="W16" s="136" t="s">
        <v>113</v>
      </c>
      <c r="X16" s="141">
        <f t="shared" si="0"/>
        <v>0.17272727272727262</v>
      </c>
    </row>
    <row r="17" spans="1:24" x14ac:dyDescent="0.25">
      <c r="A17" s="191"/>
      <c r="B17" s="192"/>
      <c r="C17" s="192" t="s">
        <v>138</v>
      </c>
      <c r="D17" s="134" t="s">
        <v>139</v>
      </c>
      <c r="E17" s="152" t="s">
        <v>140</v>
      </c>
      <c r="F17" s="154">
        <v>86173169171</v>
      </c>
      <c r="G17" s="134">
        <v>4</v>
      </c>
      <c r="H17" s="134">
        <v>4</v>
      </c>
      <c r="I17" s="134">
        <v>154</v>
      </c>
      <c r="J17" s="136">
        <v>120</v>
      </c>
      <c r="K17" s="121">
        <f t="shared" si="1"/>
        <v>616</v>
      </c>
      <c r="L17" s="134">
        <v>41.5</v>
      </c>
      <c r="M17" s="136">
        <v>40</v>
      </c>
      <c r="N17" s="134">
        <v>12.41</v>
      </c>
      <c r="O17" s="134">
        <v>12.51</v>
      </c>
      <c r="P17" s="134">
        <v>7.1</v>
      </c>
      <c r="Q17" s="135">
        <v>24.18</v>
      </c>
      <c r="R17" s="134">
        <v>56.2</v>
      </c>
      <c r="S17" s="136">
        <v>43</v>
      </c>
      <c r="T17" s="134">
        <v>6</v>
      </c>
      <c r="U17" s="136">
        <v>6</v>
      </c>
      <c r="V17" s="121" t="s">
        <v>113</v>
      </c>
      <c r="W17" s="136" t="s">
        <v>113</v>
      </c>
      <c r="X17" s="141">
        <f t="shared" si="0"/>
        <v>0.28333333333333344</v>
      </c>
    </row>
    <row r="18" spans="1:24" x14ac:dyDescent="0.25">
      <c r="A18" s="191"/>
      <c r="B18" s="192"/>
      <c r="C18" s="192"/>
      <c r="D18" s="134" t="s">
        <v>139</v>
      </c>
      <c r="E18" s="152" t="s">
        <v>141</v>
      </c>
      <c r="F18" s="154">
        <v>87174170172</v>
      </c>
      <c r="G18" s="134">
        <v>4</v>
      </c>
      <c r="H18" s="134">
        <v>4</v>
      </c>
      <c r="I18" s="134">
        <v>154</v>
      </c>
      <c r="J18" s="136">
        <v>120</v>
      </c>
      <c r="K18" s="121">
        <f t="shared" si="1"/>
        <v>616</v>
      </c>
      <c r="L18" s="134">
        <v>41.5</v>
      </c>
      <c r="M18" s="136">
        <v>40</v>
      </c>
      <c r="N18" s="134">
        <v>12.41</v>
      </c>
      <c r="O18" s="134">
        <v>12.51</v>
      </c>
      <c r="P18" s="134">
        <v>7.1</v>
      </c>
      <c r="Q18" s="135">
        <v>24.18</v>
      </c>
      <c r="R18" s="134">
        <v>56.2</v>
      </c>
      <c r="S18" s="136">
        <v>43</v>
      </c>
      <c r="T18" s="134">
        <v>6</v>
      </c>
      <c r="U18" s="136">
        <v>6</v>
      </c>
      <c r="V18" s="121" t="s">
        <v>113</v>
      </c>
      <c r="W18" s="136" t="s">
        <v>113</v>
      </c>
      <c r="X18" s="141">
        <f t="shared" si="0"/>
        <v>0.28333333333333344</v>
      </c>
    </row>
    <row r="19" spans="1:24" x14ac:dyDescent="0.25">
      <c r="A19" s="191"/>
      <c r="B19" s="192"/>
      <c r="C19" s="192" t="s">
        <v>142</v>
      </c>
      <c r="D19" s="134" t="s">
        <v>139</v>
      </c>
      <c r="E19" s="152" t="s">
        <v>143</v>
      </c>
      <c r="F19" s="152">
        <v>196</v>
      </c>
      <c r="G19" s="134">
        <v>1</v>
      </c>
      <c r="H19" s="134">
        <v>4</v>
      </c>
      <c r="I19" s="134">
        <v>130</v>
      </c>
      <c r="J19" s="136">
        <v>110</v>
      </c>
      <c r="K19" s="121">
        <f t="shared" si="1"/>
        <v>130</v>
      </c>
      <c r="L19" s="134">
        <v>47.7</v>
      </c>
      <c r="M19" s="136">
        <v>40</v>
      </c>
      <c r="N19" s="134">
        <v>13.16</v>
      </c>
      <c r="O19" s="134">
        <v>12</v>
      </c>
      <c r="P19" s="134">
        <v>11.14</v>
      </c>
      <c r="Q19" s="135">
        <v>7.16</v>
      </c>
      <c r="R19" s="134">
        <v>43.5</v>
      </c>
      <c r="S19" s="136">
        <v>43</v>
      </c>
      <c r="T19" s="134">
        <v>6.7</v>
      </c>
      <c r="U19" s="136">
        <v>6</v>
      </c>
      <c r="V19" s="121" t="s">
        <v>113</v>
      </c>
      <c r="W19" s="136" t="s">
        <v>113</v>
      </c>
      <c r="X19" s="141">
        <f t="shared" si="0"/>
        <v>0.18181818181818188</v>
      </c>
    </row>
    <row r="20" spans="1:24" x14ac:dyDescent="0.25">
      <c r="A20" s="191"/>
      <c r="B20" s="192"/>
      <c r="C20" s="192"/>
      <c r="D20" s="134" t="s">
        <v>92</v>
      </c>
      <c r="E20" s="152" t="s">
        <v>144</v>
      </c>
      <c r="F20" s="152">
        <v>197</v>
      </c>
      <c r="G20" s="134">
        <v>1</v>
      </c>
      <c r="H20" s="134">
        <v>3</v>
      </c>
      <c r="I20" s="134">
        <v>108.6</v>
      </c>
      <c r="J20" s="136">
        <v>92</v>
      </c>
      <c r="K20" s="121">
        <f t="shared" si="1"/>
        <v>108.6</v>
      </c>
      <c r="L20" s="134">
        <v>37.1</v>
      </c>
      <c r="M20" s="136">
        <v>34</v>
      </c>
      <c r="N20" s="134">
        <v>13.08</v>
      </c>
      <c r="O20" s="134">
        <v>11.47</v>
      </c>
      <c r="P20" s="134">
        <v>7.16</v>
      </c>
      <c r="Q20" s="155"/>
      <c r="R20" s="134">
        <v>32.200000000000003</v>
      </c>
      <c r="S20" s="136">
        <v>32</v>
      </c>
      <c r="T20" s="134">
        <v>5.5</v>
      </c>
      <c r="U20" s="136">
        <v>5</v>
      </c>
      <c r="V20" s="121" t="s">
        <v>113</v>
      </c>
      <c r="W20" s="136" t="s">
        <v>113</v>
      </c>
      <c r="X20" s="141">
        <f t="shared" si="0"/>
        <v>0.18043478260869561</v>
      </c>
    </row>
    <row r="21" spans="1:24" x14ac:dyDescent="0.25">
      <c r="A21" s="156"/>
      <c r="B21" s="156"/>
      <c r="C21" s="156"/>
      <c r="D21" s="127"/>
      <c r="E21" s="156"/>
      <c r="F21" s="156"/>
      <c r="G21" s="156"/>
      <c r="H21" s="156"/>
      <c r="I21" s="156"/>
      <c r="J21" s="156"/>
      <c r="K21" s="157">
        <f>SUM(K3:K20)</f>
        <v>6355.8</v>
      </c>
      <c r="L21" s="156"/>
      <c r="M21" s="156"/>
      <c r="N21" s="156"/>
      <c r="O21" s="156"/>
      <c r="P21" s="156"/>
      <c r="Q21" s="156"/>
      <c r="R21" s="156"/>
      <c r="S21" s="156"/>
      <c r="T21" s="156"/>
      <c r="U21" s="156"/>
      <c r="V21" s="156"/>
      <c r="W21" s="156"/>
      <c r="X21" s="138"/>
    </row>
  </sheetData>
  <mergeCells count="27">
    <mergeCell ref="T1:U1"/>
    <mergeCell ref="V1:W1"/>
    <mergeCell ref="X1:X2"/>
    <mergeCell ref="B3:B20"/>
    <mergeCell ref="C3:C4"/>
    <mergeCell ref="C5:C6"/>
    <mergeCell ref="C7:C8"/>
    <mergeCell ref="C9:C10"/>
    <mergeCell ref="C11:C12"/>
    <mergeCell ref="C13:C14"/>
    <mergeCell ref="C15:C16"/>
    <mergeCell ref="C17:C18"/>
    <mergeCell ref="C19:C20"/>
    <mergeCell ref="N1:N2"/>
    <mergeCell ref="O1:O2"/>
    <mergeCell ref="P1:P2"/>
    <mergeCell ref="Q1:Q2"/>
    <mergeCell ref="R1:S1"/>
    <mergeCell ref="A1:A20"/>
    <mergeCell ref="B1:B2"/>
    <mergeCell ref="C1:C2"/>
    <mergeCell ref="E1:E2"/>
    <mergeCell ref="F1:F2"/>
    <mergeCell ref="G1:G2"/>
    <mergeCell ref="I1:J1"/>
    <mergeCell ref="K1:K2"/>
    <mergeCell ref="L1:M1"/>
  </mergeCells>
  <pageMargins left="0.7" right="0.7" top="0.75" bottom="0.75" header="0.3" footer="0.3"/>
  <pageSetup paperSize="9" scale="57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78"/>
  <sheetViews>
    <sheetView zoomScaleNormal="100" workbookViewId="0">
      <selection activeCell="X79" sqref="A1:X79"/>
    </sheetView>
  </sheetViews>
  <sheetFormatPr defaultRowHeight="15" x14ac:dyDescent="0.25"/>
  <cols>
    <col min="6" max="6" width="30.42578125" bestFit="1" customWidth="1"/>
    <col min="24" max="24" width="13.5703125" customWidth="1"/>
  </cols>
  <sheetData>
    <row r="1" spans="1:24" x14ac:dyDescent="0.25">
      <c r="A1" s="191" t="s">
        <v>145</v>
      </c>
      <c r="B1" s="190" t="s">
        <v>56</v>
      </c>
      <c r="C1" s="190" t="s">
        <v>106</v>
      </c>
      <c r="D1" s="131"/>
      <c r="E1" s="190" t="s">
        <v>57</v>
      </c>
      <c r="F1" s="190" t="s">
        <v>58</v>
      </c>
      <c r="G1" s="190" t="s">
        <v>59</v>
      </c>
      <c r="H1" s="131" t="s">
        <v>60</v>
      </c>
      <c r="I1" s="190" t="s">
        <v>61</v>
      </c>
      <c r="J1" s="190"/>
      <c r="K1" s="190" t="s">
        <v>62</v>
      </c>
      <c r="L1" s="190" t="s">
        <v>387</v>
      </c>
      <c r="M1" s="190"/>
      <c r="N1" s="190" t="s">
        <v>107</v>
      </c>
      <c r="O1" s="190" t="s">
        <v>108</v>
      </c>
      <c r="P1" s="190" t="s">
        <v>109</v>
      </c>
      <c r="Q1" s="190" t="s">
        <v>110</v>
      </c>
      <c r="R1" s="190" t="s">
        <v>67</v>
      </c>
      <c r="S1" s="190"/>
      <c r="T1" s="190" t="s">
        <v>68</v>
      </c>
      <c r="U1" s="190"/>
      <c r="V1" s="190" t="s">
        <v>69</v>
      </c>
      <c r="W1" s="190"/>
      <c r="X1" s="186" t="s">
        <v>297</v>
      </c>
    </row>
    <row r="2" spans="1:24" x14ac:dyDescent="0.25">
      <c r="A2" s="191"/>
      <c r="B2" s="190"/>
      <c r="C2" s="190"/>
      <c r="D2" s="131"/>
      <c r="E2" s="190"/>
      <c r="F2" s="190"/>
      <c r="G2" s="190"/>
      <c r="H2" s="131" t="s">
        <v>71</v>
      </c>
      <c r="I2" s="131" t="s">
        <v>72</v>
      </c>
      <c r="J2" s="131" t="s">
        <v>73</v>
      </c>
      <c r="K2" s="190"/>
      <c r="L2" s="131" t="s">
        <v>72</v>
      </c>
      <c r="M2" s="131" t="s">
        <v>73</v>
      </c>
      <c r="N2" s="190"/>
      <c r="O2" s="190"/>
      <c r="P2" s="190"/>
      <c r="Q2" s="190"/>
      <c r="R2" s="131" t="s">
        <v>72</v>
      </c>
      <c r="S2" s="131" t="s">
        <v>73</v>
      </c>
      <c r="T2" s="131" t="s">
        <v>72</v>
      </c>
      <c r="U2" s="131" t="s">
        <v>73</v>
      </c>
      <c r="V2" s="131" t="s">
        <v>72</v>
      </c>
      <c r="W2" s="131" t="s">
        <v>73</v>
      </c>
      <c r="X2" s="186"/>
    </row>
    <row r="3" spans="1:24" x14ac:dyDescent="0.25">
      <c r="A3" s="191"/>
      <c r="B3" s="192">
        <f>SUM(G3:G77)</f>
        <v>143</v>
      </c>
      <c r="C3" s="192" t="s">
        <v>146</v>
      </c>
      <c r="D3" s="134" t="s">
        <v>94</v>
      </c>
      <c r="E3" s="134" t="s">
        <v>147</v>
      </c>
      <c r="F3" s="134" t="s">
        <v>148</v>
      </c>
      <c r="G3" s="134">
        <v>3</v>
      </c>
      <c r="H3" s="134">
        <v>3</v>
      </c>
      <c r="I3" s="134">
        <v>126</v>
      </c>
      <c r="J3" s="136">
        <v>110</v>
      </c>
      <c r="K3" s="121">
        <f t="shared" ref="K3:K34" si="0">SUM(G3*I3)</f>
        <v>378</v>
      </c>
      <c r="L3" s="134">
        <v>38</v>
      </c>
      <c r="M3" s="136">
        <v>37</v>
      </c>
      <c r="N3" s="134">
        <v>11.7</v>
      </c>
      <c r="O3" s="134">
        <v>11.8</v>
      </c>
      <c r="P3" s="134">
        <v>11.8</v>
      </c>
      <c r="Q3" s="153"/>
      <c r="R3" s="134">
        <v>36</v>
      </c>
      <c r="S3" s="136">
        <v>36</v>
      </c>
      <c r="T3" s="134">
        <v>6.5</v>
      </c>
      <c r="U3" s="136">
        <v>6</v>
      </c>
      <c r="V3" s="121" t="s">
        <v>113</v>
      </c>
      <c r="W3" s="136" t="s">
        <v>113</v>
      </c>
      <c r="X3" s="141">
        <f t="shared" ref="X3:X66" si="1">I3/J3-100%</f>
        <v>0.1454545454545455</v>
      </c>
    </row>
    <row r="4" spans="1:24" x14ac:dyDescent="0.25">
      <c r="A4" s="191"/>
      <c r="B4" s="192"/>
      <c r="C4" s="192"/>
      <c r="D4" s="134" t="s">
        <v>94</v>
      </c>
      <c r="E4" s="134" t="s">
        <v>149</v>
      </c>
      <c r="F4" s="134">
        <v>96</v>
      </c>
      <c r="G4" s="134">
        <v>1</v>
      </c>
      <c r="H4" s="134">
        <v>3</v>
      </c>
      <c r="I4" s="134">
        <v>126</v>
      </c>
      <c r="J4" s="136">
        <v>110</v>
      </c>
      <c r="K4" s="121">
        <f t="shared" si="0"/>
        <v>126</v>
      </c>
      <c r="L4" s="134">
        <v>41</v>
      </c>
      <c r="M4" s="136">
        <v>37</v>
      </c>
      <c r="N4" s="134">
        <v>11.7</v>
      </c>
      <c r="O4" s="134">
        <v>11.8</v>
      </c>
      <c r="P4" s="134">
        <v>11.8</v>
      </c>
      <c r="Q4" s="153"/>
      <c r="R4" s="134">
        <v>36</v>
      </c>
      <c r="S4" s="136">
        <v>36</v>
      </c>
      <c r="T4" s="134">
        <v>6.5</v>
      </c>
      <c r="U4" s="136">
        <v>6</v>
      </c>
      <c r="V4" s="121" t="s">
        <v>113</v>
      </c>
      <c r="W4" s="136" t="s">
        <v>113</v>
      </c>
      <c r="X4" s="141">
        <f t="shared" si="1"/>
        <v>0.1454545454545455</v>
      </c>
    </row>
    <row r="5" spans="1:24" x14ac:dyDescent="0.25">
      <c r="A5" s="191"/>
      <c r="B5" s="192"/>
      <c r="C5" s="192"/>
      <c r="D5" s="134" t="s">
        <v>94</v>
      </c>
      <c r="E5" s="134" t="s">
        <v>150</v>
      </c>
      <c r="F5" s="134" t="s">
        <v>151</v>
      </c>
      <c r="G5" s="134">
        <v>3</v>
      </c>
      <c r="H5" s="134">
        <v>3</v>
      </c>
      <c r="I5" s="134">
        <v>143</v>
      </c>
      <c r="J5" s="136">
        <v>110</v>
      </c>
      <c r="K5" s="121">
        <f t="shared" si="0"/>
        <v>429</v>
      </c>
      <c r="L5" s="134">
        <v>41.5</v>
      </c>
      <c r="M5" s="136">
        <v>37</v>
      </c>
      <c r="N5" s="134">
        <v>13.8</v>
      </c>
      <c r="O5" s="134">
        <v>12.2</v>
      </c>
      <c r="P5" s="134">
        <v>14</v>
      </c>
      <c r="Q5" s="153"/>
      <c r="R5" s="134">
        <v>41</v>
      </c>
      <c r="S5" s="136">
        <v>36</v>
      </c>
      <c r="T5" s="134">
        <v>6.5</v>
      </c>
      <c r="U5" s="136">
        <v>6</v>
      </c>
      <c r="V5" s="121" t="s">
        <v>152</v>
      </c>
      <c r="W5" s="136" t="s">
        <v>152</v>
      </c>
      <c r="X5" s="141">
        <f t="shared" si="1"/>
        <v>0.30000000000000004</v>
      </c>
    </row>
    <row r="6" spans="1:24" x14ac:dyDescent="0.25">
      <c r="A6" s="191"/>
      <c r="B6" s="192"/>
      <c r="C6" s="192"/>
      <c r="D6" s="134" t="s">
        <v>94</v>
      </c>
      <c r="E6" s="134" t="s">
        <v>153</v>
      </c>
      <c r="F6" s="134">
        <v>103</v>
      </c>
      <c r="G6" s="134">
        <v>1</v>
      </c>
      <c r="H6" s="134">
        <v>3</v>
      </c>
      <c r="I6" s="134">
        <v>143</v>
      </c>
      <c r="J6" s="136">
        <v>110</v>
      </c>
      <c r="K6" s="121">
        <f t="shared" si="0"/>
        <v>143</v>
      </c>
      <c r="L6" s="134">
        <v>41.5</v>
      </c>
      <c r="M6" s="136">
        <v>37</v>
      </c>
      <c r="N6" s="134">
        <v>13.8</v>
      </c>
      <c r="O6" s="134">
        <v>12.2</v>
      </c>
      <c r="P6" s="134">
        <v>14</v>
      </c>
      <c r="Q6" s="153"/>
      <c r="R6" s="134">
        <v>41</v>
      </c>
      <c r="S6" s="136">
        <v>36</v>
      </c>
      <c r="T6" s="134">
        <v>6.5</v>
      </c>
      <c r="U6" s="136">
        <v>6</v>
      </c>
      <c r="V6" s="121" t="s">
        <v>113</v>
      </c>
      <c r="W6" s="136" t="s">
        <v>113</v>
      </c>
      <c r="X6" s="141">
        <f t="shared" si="1"/>
        <v>0.30000000000000004</v>
      </c>
    </row>
    <row r="7" spans="1:24" x14ac:dyDescent="0.25">
      <c r="A7" s="191"/>
      <c r="B7" s="192"/>
      <c r="C7" s="192" t="s">
        <v>154</v>
      </c>
      <c r="D7" s="134" t="s">
        <v>92</v>
      </c>
      <c r="E7" s="134" t="s">
        <v>155</v>
      </c>
      <c r="F7" s="134">
        <v>30</v>
      </c>
      <c r="G7" s="134">
        <v>1</v>
      </c>
      <c r="H7" s="134">
        <v>3</v>
      </c>
      <c r="I7" s="134">
        <v>110</v>
      </c>
      <c r="J7" s="136">
        <v>92</v>
      </c>
      <c r="K7" s="121">
        <f t="shared" si="0"/>
        <v>110</v>
      </c>
      <c r="L7" s="134">
        <v>36.4</v>
      </c>
      <c r="M7" s="136">
        <v>34</v>
      </c>
      <c r="N7" s="134">
        <v>14.97</v>
      </c>
      <c r="O7" s="134">
        <v>11.69</v>
      </c>
      <c r="P7" s="134">
        <v>7.72</v>
      </c>
      <c r="Q7" s="153"/>
      <c r="R7" s="134">
        <v>34.299999999999997</v>
      </c>
      <c r="S7" s="136">
        <v>32</v>
      </c>
      <c r="T7" s="134">
        <v>5</v>
      </c>
      <c r="U7" s="136">
        <v>5</v>
      </c>
      <c r="V7" s="121" t="s">
        <v>113</v>
      </c>
      <c r="W7" s="136" t="s">
        <v>113</v>
      </c>
      <c r="X7" s="141">
        <f t="shared" si="1"/>
        <v>0.19565217391304346</v>
      </c>
    </row>
    <row r="8" spans="1:24" x14ac:dyDescent="0.25">
      <c r="A8" s="191"/>
      <c r="B8" s="192"/>
      <c r="C8" s="192"/>
      <c r="D8" s="134" t="s">
        <v>92</v>
      </c>
      <c r="E8" s="134" t="s">
        <v>156</v>
      </c>
      <c r="F8" s="134">
        <v>31</v>
      </c>
      <c r="G8" s="134">
        <v>1</v>
      </c>
      <c r="H8" s="134">
        <v>3</v>
      </c>
      <c r="I8" s="134">
        <v>110</v>
      </c>
      <c r="J8" s="136">
        <v>92</v>
      </c>
      <c r="K8" s="121">
        <f t="shared" si="0"/>
        <v>110</v>
      </c>
      <c r="L8" s="134">
        <v>36.4</v>
      </c>
      <c r="M8" s="136">
        <v>34</v>
      </c>
      <c r="N8" s="134">
        <v>14.97</v>
      </c>
      <c r="O8" s="134">
        <v>11.69</v>
      </c>
      <c r="P8" s="134">
        <v>7.72</v>
      </c>
      <c r="Q8" s="153"/>
      <c r="R8" s="134">
        <v>34.299999999999997</v>
      </c>
      <c r="S8" s="136">
        <v>32</v>
      </c>
      <c r="T8" s="134">
        <v>5</v>
      </c>
      <c r="U8" s="136">
        <v>5</v>
      </c>
      <c r="V8" s="121" t="s">
        <v>113</v>
      </c>
      <c r="W8" s="136" t="s">
        <v>113</v>
      </c>
      <c r="X8" s="141">
        <f t="shared" si="1"/>
        <v>0.19565217391304346</v>
      </c>
    </row>
    <row r="9" spans="1:24" x14ac:dyDescent="0.25">
      <c r="A9" s="191"/>
      <c r="B9" s="192"/>
      <c r="C9" s="192"/>
      <c r="D9" s="134" t="s">
        <v>92</v>
      </c>
      <c r="E9" s="134" t="s">
        <v>157</v>
      </c>
      <c r="F9" s="134">
        <v>32</v>
      </c>
      <c r="G9" s="134">
        <v>1</v>
      </c>
      <c r="H9" s="134">
        <v>3</v>
      </c>
      <c r="I9" s="134">
        <v>110</v>
      </c>
      <c r="J9" s="136">
        <v>92</v>
      </c>
      <c r="K9" s="121">
        <f t="shared" si="0"/>
        <v>110</v>
      </c>
      <c r="L9" s="134">
        <v>36.4</v>
      </c>
      <c r="M9" s="136">
        <v>34</v>
      </c>
      <c r="N9" s="134">
        <v>14.97</v>
      </c>
      <c r="O9" s="134">
        <v>11.69</v>
      </c>
      <c r="P9" s="134">
        <v>7.72</v>
      </c>
      <c r="Q9" s="153"/>
      <c r="R9" s="134">
        <v>34.299999999999997</v>
      </c>
      <c r="S9" s="136">
        <v>32</v>
      </c>
      <c r="T9" s="134">
        <v>5</v>
      </c>
      <c r="U9" s="136">
        <v>5</v>
      </c>
      <c r="V9" s="121" t="s">
        <v>113</v>
      </c>
      <c r="W9" s="136" t="s">
        <v>113</v>
      </c>
      <c r="X9" s="141">
        <f t="shared" si="1"/>
        <v>0.19565217391304346</v>
      </c>
    </row>
    <row r="10" spans="1:24" x14ac:dyDescent="0.25">
      <c r="A10" s="191"/>
      <c r="B10" s="192"/>
      <c r="C10" s="192" t="s">
        <v>158</v>
      </c>
      <c r="D10" s="134" t="s">
        <v>92</v>
      </c>
      <c r="E10" s="134" t="s">
        <v>159</v>
      </c>
      <c r="F10" s="134" t="s">
        <v>272</v>
      </c>
      <c r="G10" s="134">
        <v>6</v>
      </c>
      <c r="H10" s="134">
        <v>3</v>
      </c>
      <c r="I10" s="134">
        <v>110</v>
      </c>
      <c r="J10" s="136">
        <v>92</v>
      </c>
      <c r="K10" s="121">
        <f t="shared" si="0"/>
        <v>660</v>
      </c>
      <c r="L10" s="134">
        <v>36.4</v>
      </c>
      <c r="M10" s="136">
        <v>34</v>
      </c>
      <c r="N10" s="134">
        <v>14.97</v>
      </c>
      <c r="O10" s="134">
        <v>11.69</v>
      </c>
      <c r="P10" s="134">
        <v>7.72</v>
      </c>
      <c r="Q10" s="153"/>
      <c r="R10" s="134">
        <v>34.299999999999997</v>
      </c>
      <c r="S10" s="136">
        <v>32</v>
      </c>
      <c r="T10" s="134">
        <v>5</v>
      </c>
      <c r="U10" s="136">
        <v>5</v>
      </c>
      <c r="V10" s="121" t="s">
        <v>113</v>
      </c>
      <c r="W10" s="136" t="s">
        <v>113</v>
      </c>
      <c r="X10" s="141">
        <f t="shared" si="1"/>
        <v>0.19565217391304346</v>
      </c>
    </row>
    <row r="11" spans="1:24" x14ac:dyDescent="0.25">
      <c r="A11" s="191"/>
      <c r="B11" s="192"/>
      <c r="C11" s="192"/>
      <c r="D11" s="134" t="s">
        <v>92</v>
      </c>
      <c r="E11" s="134" t="s">
        <v>160</v>
      </c>
      <c r="F11" s="134" t="s">
        <v>273</v>
      </c>
      <c r="G11" s="134">
        <v>6</v>
      </c>
      <c r="H11" s="134">
        <v>3</v>
      </c>
      <c r="I11" s="134">
        <v>110</v>
      </c>
      <c r="J11" s="136">
        <v>92</v>
      </c>
      <c r="K11" s="121">
        <f t="shared" si="0"/>
        <v>660</v>
      </c>
      <c r="L11" s="134">
        <v>36.4</v>
      </c>
      <c r="M11" s="136">
        <v>34</v>
      </c>
      <c r="N11" s="134">
        <v>14.97</v>
      </c>
      <c r="O11" s="134">
        <v>11.69</v>
      </c>
      <c r="P11" s="134">
        <v>7.72</v>
      </c>
      <c r="Q11" s="153"/>
      <c r="R11" s="134">
        <v>34.299999999999997</v>
      </c>
      <c r="S11" s="136">
        <v>32</v>
      </c>
      <c r="T11" s="134">
        <v>5</v>
      </c>
      <c r="U11" s="136">
        <v>5</v>
      </c>
      <c r="V11" s="121" t="s">
        <v>113</v>
      </c>
      <c r="W11" s="136" t="s">
        <v>113</v>
      </c>
      <c r="X11" s="141">
        <f t="shared" si="1"/>
        <v>0.19565217391304346</v>
      </c>
    </row>
    <row r="12" spans="1:24" x14ac:dyDescent="0.25">
      <c r="A12" s="191"/>
      <c r="B12" s="192"/>
      <c r="C12" s="192"/>
      <c r="D12" s="134" t="s">
        <v>92</v>
      </c>
      <c r="E12" s="134" t="s">
        <v>161</v>
      </c>
      <c r="F12" s="134" t="s">
        <v>274</v>
      </c>
      <c r="G12" s="134">
        <v>6</v>
      </c>
      <c r="H12" s="134">
        <v>3</v>
      </c>
      <c r="I12" s="134">
        <v>110</v>
      </c>
      <c r="J12" s="136">
        <v>92</v>
      </c>
      <c r="K12" s="121">
        <f t="shared" si="0"/>
        <v>660</v>
      </c>
      <c r="L12" s="134">
        <v>36.4</v>
      </c>
      <c r="M12" s="136">
        <v>34</v>
      </c>
      <c r="N12" s="134">
        <v>14.97</v>
      </c>
      <c r="O12" s="134">
        <v>11.69</v>
      </c>
      <c r="P12" s="134">
        <v>7.72</v>
      </c>
      <c r="Q12" s="153"/>
      <c r="R12" s="134">
        <v>34.299999999999997</v>
      </c>
      <c r="S12" s="136">
        <v>32</v>
      </c>
      <c r="T12" s="134">
        <v>5</v>
      </c>
      <c r="U12" s="136">
        <v>5</v>
      </c>
      <c r="V12" s="121" t="s">
        <v>113</v>
      </c>
      <c r="W12" s="136" t="s">
        <v>113</v>
      </c>
      <c r="X12" s="141">
        <f t="shared" si="1"/>
        <v>0.19565217391304346</v>
      </c>
    </row>
    <row r="13" spans="1:24" x14ac:dyDescent="0.25">
      <c r="A13" s="191"/>
      <c r="B13" s="192"/>
      <c r="C13" s="192" t="s">
        <v>162</v>
      </c>
      <c r="D13" s="134" t="s">
        <v>92</v>
      </c>
      <c r="E13" s="134" t="s">
        <v>163</v>
      </c>
      <c r="F13" s="134">
        <v>58</v>
      </c>
      <c r="G13" s="134">
        <v>1</v>
      </c>
      <c r="H13" s="134">
        <v>3</v>
      </c>
      <c r="I13" s="134">
        <v>110</v>
      </c>
      <c r="J13" s="136">
        <v>92</v>
      </c>
      <c r="K13" s="121">
        <f t="shared" si="0"/>
        <v>110</v>
      </c>
      <c r="L13" s="134">
        <v>36.4</v>
      </c>
      <c r="M13" s="136">
        <v>34</v>
      </c>
      <c r="N13" s="134">
        <v>14.97</v>
      </c>
      <c r="O13" s="134">
        <v>11.69</v>
      </c>
      <c r="P13" s="134">
        <v>7.72</v>
      </c>
      <c r="Q13" s="153"/>
      <c r="R13" s="134">
        <v>34.299999999999997</v>
      </c>
      <c r="S13" s="136">
        <v>32</v>
      </c>
      <c r="T13" s="134">
        <v>5</v>
      </c>
      <c r="U13" s="136">
        <v>5</v>
      </c>
      <c r="V13" s="121" t="s">
        <v>113</v>
      </c>
      <c r="W13" s="136" t="s">
        <v>113</v>
      </c>
      <c r="X13" s="141">
        <f t="shared" si="1"/>
        <v>0.19565217391304346</v>
      </c>
    </row>
    <row r="14" spans="1:24" x14ac:dyDescent="0.25">
      <c r="A14" s="191"/>
      <c r="B14" s="192"/>
      <c r="C14" s="192"/>
      <c r="D14" s="134" t="s">
        <v>92</v>
      </c>
      <c r="E14" s="134" t="s">
        <v>164</v>
      </c>
      <c r="F14" s="134">
        <v>59</v>
      </c>
      <c r="G14" s="134">
        <v>1</v>
      </c>
      <c r="H14" s="134">
        <v>3</v>
      </c>
      <c r="I14" s="134">
        <v>110</v>
      </c>
      <c r="J14" s="136">
        <v>92</v>
      </c>
      <c r="K14" s="121">
        <f t="shared" si="0"/>
        <v>110</v>
      </c>
      <c r="L14" s="134">
        <v>36.4</v>
      </c>
      <c r="M14" s="136">
        <v>34</v>
      </c>
      <c r="N14" s="134">
        <v>14.97</v>
      </c>
      <c r="O14" s="134">
        <v>11.69</v>
      </c>
      <c r="P14" s="134">
        <v>7.72</v>
      </c>
      <c r="Q14" s="153"/>
      <c r="R14" s="134">
        <v>34.299999999999997</v>
      </c>
      <c r="S14" s="136">
        <v>32</v>
      </c>
      <c r="T14" s="134">
        <v>5</v>
      </c>
      <c r="U14" s="136">
        <v>5</v>
      </c>
      <c r="V14" s="121" t="s">
        <v>113</v>
      </c>
      <c r="W14" s="136" t="s">
        <v>113</v>
      </c>
      <c r="X14" s="141">
        <f t="shared" si="1"/>
        <v>0.19565217391304346</v>
      </c>
    </row>
    <row r="15" spans="1:24" x14ac:dyDescent="0.25">
      <c r="A15" s="191"/>
      <c r="B15" s="192"/>
      <c r="C15" s="192"/>
      <c r="D15" s="134" t="s">
        <v>92</v>
      </c>
      <c r="E15" s="134" t="s">
        <v>165</v>
      </c>
      <c r="F15" s="134">
        <v>60</v>
      </c>
      <c r="G15" s="134">
        <v>1</v>
      </c>
      <c r="H15" s="134">
        <v>3</v>
      </c>
      <c r="I15" s="134">
        <v>110</v>
      </c>
      <c r="J15" s="136">
        <v>92</v>
      </c>
      <c r="K15" s="121">
        <f t="shared" si="0"/>
        <v>110</v>
      </c>
      <c r="L15" s="134">
        <v>36.4</v>
      </c>
      <c r="M15" s="136">
        <v>34</v>
      </c>
      <c r="N15" s="134">
        <v>14.97</v>
      </c>
      <c r="O15" s="134">
        <v>11.69</v>
      </c>
      <c r="P15" s="134">
        <v>7.72</v>
      </c>
      <c r="Q15" s="153"/>
      <c r="R15" s="134">
        <v>34.299999999999997</v>
      </c>
      <c r="S15" s="136">
        <v>32</v>
      </c>
      <c r="T15" s="134">
        <v>5</v>
      </c>
      <c r="U15" s="136">
        <v>5</v>
      </c>
      <c r="V15" s="121" t="s">
        <v>113</v>
      </c>
      <c r="W15" s="136" t="s">
        <v>113</v>
      </c>
      <c r="X15" s="141">
        <f t="shared" si="1"/>
        <v>0.19565217391304346</v>
      </c>
    </row>
    <row r="16" spans="1:24" x14ac:dyDescent="0.25">
      <c r="A16" s="191"/>
      <c r="B16" s="192"/>
      <c r="C16" s="192" t="s">
        <v>166</v>
      </c>
      <c r="D16" s="134" t="s">
        <v>92</v>
      </c>
      <c r="E16" s="134" t="s">
        <v>163</v>
      </c>
      <c r="F16" s="134">
        <v>150</v>
      </c>
      <c r="G16" s="134">
        <v>1</v>
      </c>
      <c r="H16" s="134">
        <v>3</v>
      </c>
      <c r="I16" s="134">
        <v>110</v>
      </c>
      <c r="J16" s="136">
        <v>92</v>
      </c>
      <c r="K16" s="121">
        <f t="shared" si="0"/>
        <v>110</v>
      </c>
      <c r="L16" s="134">
        <v>36.4</v>
      </c>
      <c r="M16" s="136">
        <v>34</v>
      </c>
      <c r="N16" s="134">
        <v>14.97</v>
      </c>
      <c r="O16" s="134">
        <v>11.69</v>
      </c>
      <c r="P16" s="134">
        <v>7.72</v>
      </c>
      <c r="Q16" s="153"/>
      <c r="R16" s="134">
        <v>34.299999999999997</v>
      </c>
      <c r="S16" s="136">
        <v>32</v>
      </c>
      <c r="T16" s="134">
        <v>5</v>
      </c>
      <c r="U16" s="136">
        <v>5</v>
      </c>
      <c r="V16" s="121" t="s">
        <v>113</v>
      </c>
      <c r="W16" s="136" t="s">
        <v>113</v>
      </c>
      <c r="X16" s="141">
        <f t="shared" si="1"/>
        <v>0.19565217391304346</v>
      </c>
    </row>
    <row r="17" spans="1:24" x14ac:dyDescent="0.25">
      <c r="A17" s="191"/>
      <c r="B17" s="192"/>
      <c r="C17" s="192"/>
      <c r="D17" s="134" t="s">
        <v>92</v>
      </c>
      <c r="E17" s="134" t="s">
        <v>167</v>
      </c>
      <c r="F17" s="150">
        <v>151152</v>
      </c>
      <c r="G17" s="134">
        <v>2</v>
      </c>
      <c r="H17" s="134">
        <v>3</v>
      </c>
      <c r="I17" s="134">
        <v>110</v>
      </c>
      <c r="J17" s="136">
        <v>92</v>
      </c>
      <c r="K17" s="121">
        <f t="shared" si="0"/>
        <v>220</v>
      </c>
      <c r="L17" s="134">
        <v>36.4</v>
      </c>
      <c r="M17" s="136">
        <v>34</v>
      </c>
      <c r="N17" s="134">
        <v>14.97</v>
      </c>
      <c r="O17" s="134">
        <v>11.69</v>
      </c>
      <c r="P17" s="134">
        <v>7.72</v>
      </c>
      <c r="Q17" s="153"/>
      <c r="R17" s="134">
        <v>34.299999999999997</v>
      </c>
      <c r="S17" s="136">
        <v>32</v>
      </c>
      <c r="T17" s="134">
        <v>5</v>
      </c>
      <c r="U17" s="136">
        <v>5</v>
      </c>
      <c r="V17" s="121" t="s">
        <v>113</v>
      </c>
      <c r="W17" s="136" t="s">
        <v>113</v>
      </c>
      <c r="X17" s="141">
        <f t="shared" si="1"/>
        <v>0.19565217391304346</v>
      </c>
    </row>
    <row r="18" spans="1:24" x14ac:dyDescent="0.25">
      <c r="A18" s="191"/>
      <c r="B18" s="192"/>
      <c r="C18" s="192"/>
      <c r="D18" s="134" t="s">
        <v>92</v>
      </c>
      <c r="E18" s="134" t="s">
        <v>168</v>
      </c>
      <c r="F18" s="134">
        <v>153</v>
      </c>
      <c r="G18" s="134">
        <v>1</v>
      </c>
      <c r="H18" s="134">
        <v>3</v>
      </c>
      <c r="I18" s="134">
        <v>110</v>
      </c>
      <c r="J18" s="136">
        <v>92</v>
      </c>
      <c r="K18" s="121">
        <f t="shared" si="0"/>
        <v>110</v>
      </c>
      <c r="L18" s="134">
        <v>36.4</v>
      </c>
      <c r="M18" s="136">
        <v>34</v>
      </c>
      <c r="N18" s="134">
        <v>14.97</v>
      </c>
      <c r="O18" s="134">
        <v>11.69</v>
      </c>
      <c r="P18" s="134">
        <v>7.72</v>
      </c>
      <c r="Q18" s="153"/>
      <c r="R18" s="134">
        <v>34.299999999999997</v>
      </c>
      <c r="S18" s="136">
        <v>32</v>
      </c>
      <c r="T18" s="134">
        <v>5</v>
      </c>
      <c r="U18" s="136">
        <v>5</v>
      </c>
      <c r="V18" s="121" t="s">
        <v>113</v>
      </c>
      <c r="W18" s="136" t="s">
        <v>113</v>
      </c>
      <c r="X18" s="141">
        <f t="shared" si="1"/>
        <v>0.19565217391304346</v>
      </c>
    </row>
    <row r="19" spans="1:24" x14ac:dyDescent="0.25">
      <c r="A19" s="191"/>
      <c r="B19" s="192"/>
      <c r="C19" s="192" t="s">
        <v>147</v>
      </c>
      <c r="D19" s="134" t="s">
        <v>92</v>
      </c>
      <c r="E19" s="134" t="s">
        <v>163</v>
      </c>
      <c r="F19" s="150">
        <v>144163</v>
      </c>
      <c r="G19" s="134">
        <v>2</v>
      </c>
      <c r="H19" s="134">
        <v>3</v>
      </c>
      <c r="I19" s="134">
        <v>110</v>
      </c>
      <c r="J19" s="136">
        <v>92</v>
      </c>
      <c r="K19" s="121">
        <f t="shared" si="0"/>
        <v>220</v>
      </c>
      <c r="L19" s="134">
        <v>36.4</v>
      </c>
      <c r="M19" s="136">
        <v>34</v>
      </c>
      <c r="N19" s="134">
        <v>14.97</v>
      </c>
      <c r="O19" s="134">
        <v>11.69</v>
      </c>
      <c r="P19" s="134">
        <v>7.72</v>
      </c>
      <c r="Q19" s="153"/>
      <c r="R19" s="134">
        <v>34.299999999999997</v>
      </c>
      <c r="S19" s="136">
        <v>32</v>
      </c>
      <c r="T19" s="134">
        <v>5</v>
      </c>
      <c r="U19" s="136">
        <v>5</v>
      </c>
      <c r="V19" s="121" t="s">
        <v>113</v>
      </c>
      <c r="W19" s="136" t="s">
        <v>113</v>
      </c>
      <c r="X19" s="141">
        <f t="shared" si="1"/>
        <v>0.19565217391304346</v>
      </c>
    </row>
    <row r="20" spans="1:24" x14ac:dyDescent="0.25">
      <c r="A20" s="191"/>
      <c r="B20" s="192"/>
      <c r="C20" s="192"/>
      <c r="D20" s="134" t="s">
        <v>92</v>
      </c>
      <c r="E20" s="134" t="s">
        <v>167</v>
      </c>
      <c r="F20" s="150">
        <v>145146164165</v>
      </c>
      <c r="G20" s="134">
        <v>4</v>
      </c>
      <c r="H20" s="134">
        <v>3</v>
      </c>
      <c r="I20" s="134">
        <v>110</v>
      </c>
      <c r="J20" s="136">
        <v>92</v>
      </c>
      <c r="K20" s="121">
        <f t="shared" si="0"/>
        <v>440</v>
      </c>
      <c r="L20" s="134">
        <v>36.4</v>
      </c>
      <c r="M20" s="136">
        <v>34</v>
      </c>
      <c r="N20" s="134">
        <v>14.97</v>
      </c>
      <c r="O20" s="134">
        <v>11.69</v>
      </c>
      <c r="P20" s="134">
        <v>7.72</v>
      </c>
      <c r="Q20" s="153"/>
      <c r="R20" s="134">
        <v>34.299999999999997</v>
      </c>
      <c r="S20" s="136">
        <v>32</v>
      </c>
      <c r="T20" s="134">
        <v>5</v>
      </c>
      <c r="U20" s="136">
        <v>5</v>
      </c>
      <c r="V20" s="121" t="s">
        <v>113</v>
      </c>
      <c r="W20" s="136" t="s">
        <v>113</v>
      </c>
      <c r="X20" s="141">
        <f t="shared" si="1"/>
        <v>0.19565217391304346</v>
      </c>
    </row>
    <row r="21" spans="1:24" x14ac:dyDescent="0.25">
      <c r="A21" s="191"/>
      <c r="B21" s="192"/>
      <c r="C21" s="192"/>
      <c r="D21" s="134" t="s">
        <v>92</v>
      </c>
      <c r="E21" s="134" t="s">
        <v>169</v>
      </c>
      <c r="F21" s="150">
        <v>147166</v>
      </c>
      <c r="G21" s="134">
        <v>2</v>
      </c>
      <c r="H21" s="134">
        <v>3</v>
      </c>
      <c r="I21" s="134">
        <v>110</v>
      </c>
      <c r="J21" s="136">
        <v>92</v>
      </c>
      <c r="K21" s="121">
        <f t="shared" si="0"/>
        <v>220</v>
      </c>
      <c r="L21" s="134">
        <v>36.4</v>
      </c>
      <c r="M21" s="136">
        <v>34</v>
      </c>
      <c r="N21" s="134">
        <v>14.97</v>
      </c>
      <c r="O21" s="134">
        <v>11.69</v>
      </c>
      <c r="P21" s="134">
        <v>7.72</v>
      </c>
      <c r="Q21" s="153"/>
      <c r="R21" s="134">
        <v>34.299999999999997</v>
      </c>
      <c r="S21" s="136">
        <v>32</v>
      </c>
      <c r="T21" s="134">
        <v>5</v>
      </c>
      <c r="U21" s="136">
        <v>5</v>
      </c>
      <c r="V21" s="121" t="s">
        <v>113</v>
      </c>
      <c r="W21" s="136" t="s">
        <v>113</v>
      </c>
      <c r="X21" s="141">
        <f t="shared" si="1"/>
        <v>0.19565217391304346</v>
      </c>
    </row>
    <row r="22" spans="1:24" x14ac:dyDescent="0.25">
      <c r="A22" s="191"/>
      <c r="B22" s="192"/>
      <c r="C22" s="192" t="s">
        <v>170</v>
      </c>
      <c r="D22" s="134" t="s">
        <v>92</v>
      </c>
      <c r="E22" s="134" t="s">
        <v>171</v>
      </c>
      <c r="F22" s="134">
        <v>61</v>
      </c>
      <c r="G22" s="134">
        <v>1</v>
      </c>
      <c r="H22" s="134">
        <v>3</v>
      </c>
      <c r="I22" s="134">
        <v>110</v>
      </c>
      <c r="J22" s="136">
        <v>92</v>
      </c>
      <c r="K22" s="121">
        <f t="shared" si="0"/>
        <v>110</v>
      </c>
      <c r="L22" s="134">
        <v>36.4</v>
      </c>
      <c r="M22" s="136">
        <v>34</v>
      </c>
      <c r="N22" s="134">
        <v>14.97</v>
      </c>
      <c r="O22" s="134">
        <v>11.69</v>
      </c>
      <c r="P22" s="134">
        <v>7.72</v>
      </c>
      <c r="Q22" s="153"/>
      <c r="R22" s="134">
        <v>34.299999999999997</v>
      </c>
      <c r="S22" s="136">
        <v>32</v>
      </c>
      <c r="T22" s="134">
        <v>5</v>
      </c>
      <c r="U22" s="136">
        <v>5</v>
      </c>
      <c r="V22" s="121" t="s">
        <v>113</v>
      </c>
      <c r="W22" s="136" t="s">
        <v>113</v>
      </c>
      <c r="X22" s="141">
        <f t="shared" si="1"/>
        <v>0.19565217391304346</v>
      </c>
    </row>
    <row r="23" spans="1:24" x14ac:dyDescent="0.25">
      <c r="A23" s="191"/>
      <c r="B23" s="192"/>
      <c r="C23" s="192"/>
      <c r="D23" s="134" t="s">
        <v>92</v>
      </c>
      <c r="E23" s="134" t="s">
        <v>160</v>
      </c>
      <c r="F23" s="134">
        <v>62</v>
      </c>
      <c r="G23" s="134">
        <v>1</v>
      </c>
      <c r="H23" s="134">
        <v>3</v>
      </c>
      <c r="I23" s="134">
        <v>110</v>
      </c>
      <c r="J23" s="136">
        <v>92</v>
      </c>
      <c r="K23" s="121">
        <f t="shared" si="0"/>
        <v>110</v>
      </c>
      <c r="L23" s="134">
        <v>36.4</v>
      </c>
      <c r="M23" s="136">
        <v>34</v>
      </c>
      <c r="N23" s="134">
        <v>14.97</v>
      </c>
      <c r="O23" s="134">
        <v>11.69</v>
      </c>
      <c r="P23" s="134">
        <v>7.72</v>
      </c>
      <c r="Q23" s="153"/>
      <c r="R23" s="134">
        <v>34.299999999999997</v>
      </c>
      <c r="S23" s="136">
        <v>32</v>
      </c>
      <c r="T23" s="134">
        <v>5</v>
      </c>
      <c r="U23" s="136">
        <v>5</v>
      </c>
      <c r="V23" s="121" t="s">
        <v>113</v>
      </c>
      <c r="W23" s="136" t="s">
        <v>113</v>
      </c>
      <c r="X23" s="141">
        <f t="shared" si="1"/>
        <v>0.19565217391304346</v>
      </c>
    </row>
    <row r="24" spans="1:24" x14ac:dyDescent="0.25">
      <c r="A24" s="191"/>
      <c r="B24" s="192"/>
      <c r="C24" s="192"/>
      <c r="D24" s="134" t="s">
        <v>92</v>
      </c>
      <c r="E24" s="134" t="s">
        <v>167</v>
      </c>
      <c r="F24" s="134">
        <v>63</v>
      </c>
      <c r="G24" s="134">
        <v>1</v>
      </c>
      <c r="H24" s="134">
        <v>3</v>
      </c>
      <c r="I24" s="134">
        <v>110</v>
      </c>
      <c r="J24" s="136">
        <v>92</v>
      </c>
      <c r="K24" s="121">
        <f t="shared" si="0"/>
        <v>110</v>
      </c>
      <c r="L24" s="134">
        <v>36.4</v>
      </c>
      <c r="M24" s="136">
        <v>34</v>
      </c>
      <c r="N24" s="134">
        <v>14.97</v>
      </c>
      <c r="O24" s="134">
        <v>11.69</v>
      </c>
      <c r="P24" s="134">
        <v>7.72</v>
      </c>
      <c r="Q24" s="153"/>
      <c r="R24" s="134">
        <v>34.299999999999997</v>
      </c>
      <c r="S24" s="136">
        <v>32</v>
      </c>
      <c r="T24" s="134">
        <v>5</v>
      </c>
      <c r="U24" s="136">
        <v>5</v>
      </c>
      <c r="V24" s="121" t="s">
        <v>152</v>
      </c>
      <c r="W24" s="136" t="s">
        <v>152</v>
      </c>
      <c r="X24" s="141">
        <f t="shared" si="1"/>
        <v>0.19565217391304346</v>
      </c>
    </row>
    <row r="25" spans="1:24" x14ac:dyDescent="0.25">
      <c r="A25" s="191"/>
      <c r="B25" s="192"/>
      <c r="C25" s="192"/>
      <c r="D25" s="134" t="s">
        <v>92</v>
      </c>
      <c r="E25" s="134" t="s">
        <v>169</v>
      </c>
      <c r="F25" s="134">
        <v>64</v>
      </c>
      <c r="G25" s="134">
        <v>1</v>
      </c>
      <c r="H25" s="134">
        <v>3</v>
      </c>
      <c r="I25" s="134">
        <v>110</v>
      </c>
      <c r="J25" s="136">
        <v>92</v>
      </c>
      <c r="K25" s="121">
        <f t="shared" si="0"/>
        <v>110</v>
      </c>
      <c r="L25" s="134">
        <v>36.4</v>
      </c>
      <c r="M25" s="136">
        <v>34</v>
      </c>
      <c r="N25" s="134">
        <v>14.97</v>
      </c>
      <c r="O25" s="134">
        <v>11.69</v>
      </c>
      <c r="P25" s="134">
        <v>7.72</v>
      </c>
      <c r="Q25" s="153"/>
      <c r="R25" s="134">
        <v>34.299999999999997</v>
      </c>
      <c r="S25" s="136">
        <v>32</v>
      </c>
      <c r="T25" s="134">
        <v>5</v>
      </c>
      <c r="U25" s="136">
        <v>5</v>
      </c>
      <c r="V25" s="121" t="s">
        <v>113</v>
      </c>
      <c r="W25" s="136" t="s">
        <v>113</v>
      </c>
      <c r="X25" s="141">
        <f t="shared" si="1"/>
        <v>0.19565217391304346</v>
      </c>
    </row>
    <row r="26" spans="1:24" x14ac:dyDescent="0.25">
      <c r="A26" s="191"/>
      <c r="B26" s="192"/>
      <c r="C26" s="192" t="s">
        <v>149</v>
      </c>
      <c r="D26" s="134" t="s">
        <v>92</v>
      </c>
      <c r="E26" s="134" t="s">
        <v>172</v>
      </c>
      <c r="F26" s="150">
        <v>33180</v>
      </c>
      <c r="G26" s="134">
        <v>2</v>
      </c>
      <c r="H26" s="134">
        <v>3</v>
      </c>
      <c r="I26" s="134">
        <v>110</v>
      </c>
      <c r="J26" s="136">
        <v>92</v>
      </c>
      <c r="K26" s="121">
        <f t="shared" si="0"/>
        <v>220</v>
      </c>
      <c r="L26" s="134">
        <v>36.4</v>
      </c>
      <c r="M26" s="136">
        <v>34</v>
      </c>
      <c r="N26" s="134">
        <v>14.97</v>
      </c>
      <c r="O26" s="134">
        <v>11.69</v>
      </c>
      <c r="P26" s="134">
        <v>7.72</v>
      </c>
      <c r="Q26" s="153"/>
      <c r="R26" s="134">
        <v>34.299999999999997</v>
      </c>
      <c r="S26" s="136">
        <v>32</v>
      </c>
      <c r="T26" s="134">
        <v>5</v>
      </c>
      <c r="U26" s="136">
        <v>5</v>
      </c>
      <c r="V26" s="121" t="s">
        <v>113</v>
      </c>
      <c r="W26" s="136" t="s">
        <v>113</v>
      </c>
      <c r="X26" s="141">
        <f t="shared" si="1"/>
        <v>0.19565217391304346</v>
      </c>
    </row>
    <row r="27" spans="1:24" x14ac:dyDescent="0.25">
      <c r="A27" s="191"/>
      <c r="B27" s="192"/>
      <c r="C27" s="192"/>
      <c r="D27" s="134" t="s">
        <v>92</v>
      </c>
      <c r="E27" s="134" t="s">
        <v>121</v>
      </c>
      <c r="F27" s="134" t="s">
        <v>275</v>
      </c>
      <c r="G27" s="134">
        <v>4</v>
      </c>
      <c r="H27" s="134">
        <v>3</v>
      </c>
      <c r="I27" s="134">
        <v>110</v>
      </c>
      <c r="J27" s="136">
        <v>92</v>
      </c>
      <c r="K27" s="121">
        <f t="shared" si="0"/>
        <v>440</v>
      </c>
      <c r="L27" s="134">
        <v>36.4</v>
      </c>
      <c r="M27" s="136">
        <v>34</v>
      </c>
      <c r="N27" s="134">
        <v>14.97</v>
      </c>
      <c r="O27" s="134">
        <v>11.69</v>
      </c>
      <c r="P27" s="134">
        <v>7.72</v>
      </c>
      <c r="Q27" s="153"/>
      <c r="R27" s="134">
        <v>34.299999999999997</v>
      </c>
      <c r="S27" s="136">
        <v>32</v>
      </c>
      <c r="T27" s="134">
        <v>5</v>
      </c>
      <c r="U27" s="136">
        <v>5</v>
      </c>
      <c r="V27" s="121" t="s">
        <v>113</v>
      </c>
      <c r="W27" s="136" t="s">
        <v>113</v>
      </c>
      <c r="X27" s="141">
        <f t="shared" si="1"/>
        <v>0.19565217391304346</v>
      </c>
    </row>
    <row r="28" spans="1:24" x14ac:dyDescent="0.25">
      <c r="A28" s="191"/>
      <c r="B28" s="192"/>
      <c r="C28" s="192"/>
      <c r="D28" s="134" t="s">
        <v>92</v>
      </c>
      <c r="E28" s="134" t="s">
        <v>173</v>
      </c>
      <c r="F28" s="150">
        <v>36183</v>
      </c>
      <c r="G28" s="134">
        <v>2</v>
      </c>
      <c r="H28" s="134">
        <v>3</v>
      </c>
      <c r="I28" s="134">
        <v>110</v>
      </c>
      <c r="J28" s="136">
        <v>92</v>
      </c>
      <c r="K28" s="121">
        <f t="shared" si="0"/>
        <v>220</v>
      </c>
      <c r="L28" s="134">
        <v>36.4</v>
      </c>
      <c r="M28" s="136">
        <v>34</v>
      </c>
      <c r="N28" s="134">
        <v>14.97</v>
      </c>
      <c r="O28" s="134">
        <v>11.69</v>
      </c>
      <c r="P28" s="134">
        <v>7.72</v>
      </c>
      <c r="Q28" s="153"/>
      <c r="R28" s="134">
        <v>34.299999999999997</v>
      </c>
      <c r="S28" s="136">
        <v>32</v>
      </c>
      <c r="T28" s="134">
        <v>5</v>
      </c>
      <c r="U28" s="136">
        <v>5</v>
      </c>
      <c r="V28" s="121" t="s">
        <v>113</v>
      </c>
      <c r="W28" s="136" t="s">
        <v>113</v>
      </c>
      <c r="X28" s="141">
        <f t="shared" si="1"/>
        <v>0.19565217391304346</v>
      </c>
    </row>
    <row r="29" spans="1:24" x14ac:dyDescent="0.25">
      <c r="A29" s="191"/>
      <c r="B29" s="192"/>
      <c r="C29" s="192" t="s">
        <v>174</v>
      </c>
      <c r="D29" s="134" t="s">
        <v>92</v>
      </c>
      <c r="E29" s="134" t="s">
        <v>171</v>
      </c>
      <c r="F29" s="150">
        <v>65186</v>
      </c>
      <c r="G29" s="134">
        <v>2</v>
      </c>
      <c r="H29" s="134">
        <v>3</v>
      </c>
      <c r="I29" s="134">
        <v>110</v>
      </c>
      <c r="J29" s="136">
        <v>92</v>
      </c>
      <c r="K29" s="121">
        <f t="shared" si="0"/>
        <v>220</v>
      </c>
      <c r="L29" s="134">
        <v>36.4</v>
      </c>
      <c r="M29" s="136">
        <v>34</v>
      </c>
      <c r="N29" s="134">
        <v>14.97</v>
      </c>
      <c r="O29" s="134">
        <v>11.69</v>
      </c>
      <c r="P29" s="134">
        <v>7.72</v>
      </c>
      <c r="Q29" s="153"/>
      <c r="R29" s="134">
        <v>34.299999999999997</v>
      </c>
      <c r="S29" s="136">
        <v>32</v>
      </c>
      <c r="T29" s="134">
        <v>5</v>
      </c>
      <c r="U29" s="136">
        <v>5</v>
      </c>
      <c r="V29" s="121" t="s">
        <v>113</v>
      </c>
      <c r="W29" s="136" t="s">
        <v>113</v>
      </c>
      <c r="X29" s="141">
        <f t="shared" si="1"/>
        <v>0.19565217391304346</v>
      </c>
    </row>
    <row r="30" spans="1:24" x14ac:dyDescent="0.25">
      <c r="A30" s="191"/>
      <c r="B30" s="192"/>
      <c r="C30" s="192"/>
      <c r="D30" s="134" t="s">
        <v>92</v>
      </c>
      <c r="E30" s="134" t="s">
        <v>160</v>
      </c>
      <c r="F30" s="150">
        <v>66187</v>
      </c>
      <c r="G30" s="134">
        <v>2</v>
      </c>
      <c r="H30" s="134">
        <v>3</v>
      </c>
      <c r="I30" s="134">
        <v>110</v>
      </c>
      <c r="J30" s="136">
        <v>92</v>
      </c>
      <c r="K30" s="121">
        <f t="shared" si="0"/>
        <v>220</v>
      </c>
      <c r="L30" s="134">
        <v>36.4</v>
      </c>
      <c r="M30" s="136">
        <v>34</v>
      </c>
      <c r="N30" s="134">
        <v>14.97</v>
      </c>
      <c r="O30" s="134">
        <v>11.69</v>
      </c>
      <c r="P30" s="134">
        <v>7.72</v>
      </c>
      <c r="Q30" s="153"/>
      <c r="R30" s="134">
        <v>34.299999999999997</v>
      </c>
      <c r="S30" s="136">
        <v>32</v>
      </c>
      <c r="T30" s="134">
        <v>5</v>
      </c>
      <c r="U30" s="136">
        <v>5</v>
      </c>
      <c r="V30" s="121" t="s">
        <v>113</v>
      </c>
      <c r="W30" s="136" t="s">
        <v>113</v>
      </c>
      <c r="X30" s="141">
        <f t="shared" si="1"/>
        <v>0.19565217391304346</v>
      </c>
    </row>
    <row r="31" spans="1:24" x14ac:dyDescent="0.25">
      <c r="A31" s="191"/>
      <c r="B31" s="192"/>
      <c r="C31" s="192"/>
      <c r="D31" s="134" t="s">
        <v>92</v>
      </c>
      <c r="E31" s="134" t="s">
        <v>164</v>
      </c>
      <c r="F31" s="150">
        <v>67188</v>
      </c>
      <c r="G31" s="134">
        <v>2</v>
      </c>
      <c r="H31" s="134">
        <v>3</v>
      </c>
      <c r="I31" s="134">
        <v>110</v>
      </c>
      <c r="J31" s="136">
        <v>92</v>
      </c>
      <c r="K31" s="121">
        <f t="shared" si="0"/>
        <v>220</v>
      </c>
      <c r="L31" s="134">
        <v>36.4</v>
      </c>
      <c r="M31" s="136">
        <v>34</v>
      </c>
      <c r="N31" s="134">
        <v>14.97</v>
      </c>
      <c r="O31" s="134">
        <v>11.69</v>
      </c>
      <c r="P31" s="134">
        <v>7.72</v>
      </c>
      <c r="Q31" s="153"/>
      <c r="R31" s="134">
        <v>34.299999999999997</v>
      </c>
      <c r="S31" s="136">
        <v>32</v>
      </c>
      <c r="T31" s="134">
        <v>5</v>
      </c>
      <c r="U31" s="136">
        <v>5</v>
      </c>
      <c r="V31" s="121" t="s">
        <v>113</v>
      </c>
      <c r="W31" s="136" t="s">
        <v>113</v>
      </c>
      <c r="X31" s="141">
        <f t="shared" si="1"/>
        <v>0.19565217391304346</v>
      </c>
    </row>
    <row r="32" spans="1:24" x14ac:dyDescent="0.25">
      <c r="A32" s="191"/>
      <c r="B32" s="192"/>
      <c r="C32" s="192"/>
      <c r="D32" s="134" t="s">
        <v>92</v>
      </c>
      <c r="E32" s="134" t="s">
        <v>169</v>
      </c>
      <c r="F32" s="150">
        <v>68189</v>
      </c>
      <c r="G32" s="134">
        <v>2</v>
      </c>
      <c r="H32" s="134">
        <v>3</v>
      </c>
      <c r="I32" s="134">
        <v>110</v>
      </c>
      <c r="J32" s="136">
        <v>92</v>
      </c>
      <c r="K32" s="121">
        <f t="shared" si="0"/>
        <v>220</v>
      </c>
      <c r="L32" s="134">
        <v>36.4</v>
      </c>
      <c r="M32" s="136">
        <v>34</v>
      </c>
      <c r="N32" s="134">
        <v>14.97</v>
      </c>
      <c r="O32" s="134">
        <v>11.69</v>
      </c>
      <c r="P32" s="134">
        <v>7.72</v>
      </c>
      <c r="Q32" s="153"/>
      <c r="R32" s="134">
        <v>34.299999999999997</v>
      </c>
      <c r="S32" s="136">
        <v>32</v>
      </c>
      <c r="T32" s="134">
        <v>5</v>
      </c>
      <c r="U32" s="136">
        <v>5</v>
      </c>
      <c r="V32" s="121" t="s">
        <v>113</v>
      </c>
      <c r="W32" s="136" t="s">
        <v>113</v>
      </c>
      <c r="X32" s="141">
        <f t="shared" si="1"/>
        <v>0.19565217391304346</v>
      </c>
    </row>
    <row r="33" spans="1:24" x14ac:dyDescent="0.25">
      <c r="A33" s="191"/>
      <c r="B33" s="192"/>
      <c r="C33" s="192" t="s">
        <v>175</v>
      </c>
      <c r="D33" s="134" t="s">
        <v>92</v>
      </c>
      <c r="E33" s="134" t="s">
        <v>163</v>
      </c>
      <c r="F33" s="134">
        <v>190</v>
      </c>
      <c r="G33" s="134">
        <v>1</v>
      </c>
      <c r="H33" s="134">
        <v>3</v>
      </c>
      <c r="I33" s="134">
        <v>110</v>
      </c>
      <c r="J33" s="136">
        <v>92</v>
      </c>
      <c r="K33" s="121">
        <f t="shared" si="0"/>
        <v>110</v>
      </c>
      <c r="L33" s="134">
        <v>36.4</v>
      </c>
      <c r="M33" s="136">
        <v>34</v>
      </c>
      <c r="N33" s="134">
        <v>14.97</v>
      </c>
      <c r="O33" s="134">
        <v>11.69</v>
      </c>
      <c r="P33" s="134">
        <v>7.72</v>
      </c>
      <c r="Q33" s="153"/>
      <c r="R33" s="134">
        <v>34.299999999999997</v>
      </c>
      <c r="S33" s="136">
        <v>32</v>
      </c>
      <c r="T33" s="134">
        <v>5</v>
      </c>
      <c r="U33" s="136">
        <v>5</v>
      </c>
      <c r="V33" s="121" t="s">
        <v>113</v>
      </c>
      <c r="W33" s="136" t="s">
        <v>113</v>
      </c>
      <c r="X33" s="141">
        <f t="shared" si="1"/>
        <v>0.19565217391304346</v>
      </c>
    </row>
    <row r="34" spans="1:24" x14ac:dyDescent="0.25">
      <c r="A34" s="191"/>
      <c r="B34" s="192"/>
      <c r="C34" s="192"/>
      <c r="D34" s="134" t="s">
        <v>92</v>
      </c>
      <c r="E34" s="134" t="s">
        <v>176</v>
      </c>
      <c r="F34" s="134">
        <v>191</v>
      </c>
      <c r="G34" s="134">
        <v>1</v>
      </c>
      <c r="H34" s="134">
        <v>3</v>
      </c>
      <c r="I34" s="134">
        <v>110</v>
      </c>
      <c r="J34" s="136">
        <v>92</v>
      </c>
      <c r="K34" s="121">
        <f t="shared" si="0"/>
        <v>110</v>
      </c>
      <c r="L34" s="134">
        <v>36.4</v>
      </c>
      <c r="M34" s="136">
        <v>34</v>
      </c>
      <c r="N34" s="134">
        <v>14.97</v>
      </c>
      <c r="O34" s="134">
        <v>11.69</v>
      </c>
      <c r="P34" s="134">
        <v>7.72</v>
      </c>
      <c r="Q34" s="153"/>
      <c r="R34" s="134">
        <v>34.299999999999997</v>
      </c>
      <c r="S34" s="136">
        <v>32</v>
      </c>
      <c r="T34" s="134">
        <v>5</v>
      </c>
      <c r="U34" s="136">
        <v>5</v>
      </c>
      <c r="V34" s="121" t="s">
        <v>113</v>
      </c>
      <c r="W34" s="136" t="s">
        <v>113</v>
      </c>
      <c r="X34" s="141">
        <f t="shared" si="1"/>
        <v>0.19565217391304346</v>
      </c>
    </row>
    <row r="35" spans="1:24" x14ac:dyDescent="0.25">
      <c r="A35" s="191"/>
      <c r="B35" s="192"/>
      <c r="C35" s="192"/>
      <c r="D35" s="134" t="s">
        <v>92</v>
      </c>
      <c r="E35" s="134" t="s">
        <v>177</v>
      </c>
      <c r="F35" s="134">
        <v>192</v>
      </c>
      <c r="G35" s="134">
        <v>1</v>
      </c>
      <c r="H35" s="134">
        <v>3</v>
      </c>
      <c r="I35" s="134">
        <v>110</v>
      </c>
      <c r="J35" s="136">
        <v>92</v>
      </c>
      <c r="K35" s="121">
        <f t="shared" ref="K35:K66" si="2">SUM(G35*I35)</f>
        <v>110</v>
      </c>
      <c r="L35" s="134">
        <v>36.4</v>
      </c>
      <c r="M35" s="136">
        <v>34</v>
      </c>
      <c r="N35" s="134">
        <v>14.97</v>
      </c>
      <c r="O35" s="134">
        <v>11.69</v>
      </c>
      <c r="P35" s="134">
        <v>7.72</v>
      </c>
      <c r="Q35" s="153"/>
      <c r="R35" s="134">
        <v>34.299999999999997</v>
      </c>
      <c r="S35" s="136">
        <v>32</v>
      </c>
      <c r="T35" s="134">
        <v>5</v>
      </c>
      <c r="U35" s="136">
        <v>5</v>
      </c>
      <c r="V35" s="121" t="s">
        <v>113</v>
      </c>
      <c r="W35" s="136" t="s">
        <v>113</v>
      </c>
      <c r="X35" s="141">
        <f t="shared" si="1"/>
        <v>0.19565217391304346</v>
      </c>
    </row>
    <row r="36" spans="1:24" x14ac:dyDescent="0.25">
      <c r="A36" s="191"/>
      <c r="B36" s="192"/>
      <c r="C36" s="192"/>
      <c r="D36" s="134" t="s">
        <v>92</v>
      </c>
      <c r="E36" s="134" t="s">
        <v>178</v>
      </c>
      <c r="F36" s="134">
        <v>193</v>
      </c>
      <c r="G36" s="134">
        <v>1</v>
      </c>
      <c r="H36" s="134">
        <v>3</v>
      </c>
      <c r="I36" s="134">
        <v>110</v>
      </c>
      <c r="J36" s="136">
        <v>92</v>
      </c>
      <c r="K36" s="121">
        <f t="shared" si="2"/>
        <v>110</v>
      </c>
      <c r="L36" s="134">
        <v>36.4</v>
      </c>
      <c r="M36" s="136">
        <v>34</v>
      </c>
      <c r="N36" s="134">
        <v>14.97</v>
      </c>
      <c r="O36" s="134">
        <v>11.69</v>
      </c>
      <c r="P36" s="134">
        <v>7.72</v>
      </c>
      <c r="Q36" s="153"/>
      <c r="R36" s="134">
        <v>34.299999999999997</v>
      </c>
      <c r="S36" s="136">
        <v>32</v>
      </c>
      <c r="T36" s="134">
        <v>5</v>
      </c>
      <c r="U36" s="136">
        <v>5</v>
      </c>
      <c r="V36" s="121" t="s">
        <v>113</v>
      </c>
      <c r="W36" s="136" t="s">
        <v>113</v>
      </c>
      <c r="X36" s="141">
        <f t="shared" si="1"/>
        <v>0.19565217391304346</v>
      </c>
    </row>
    <row r="37" spans="1:24" x14ac:dyDescent="0.25">
      <c r="A37" s="191"/>
      <c r="B37" s="192"/>
      <c r="C37" s="192" t="s">
        <v>179</v>
      </c>
      <c r="D37" s="134" t="s">
        <v>92</v>
      </c>
      <c r="E37" s="134" t="s">
        <v>116</v>
      </c>
      <c r="F37" s="134">
        <v>82</v>
      </c>
      <c r="G37" s="134">
        <v>1</v>
      </c>
      <c r="H37" s="134">
        <v>3</v>
      </c>
      <c r="I37" s="134">
        <v>108.6</v>
      </c>
      <c r="J37" s="136">
        <v>92</v>
      </c>
      <c r="K37" s="121">
        <f t="shared" si="2"/>
        <v>108.6</v>
      </c>
      <c r="L37" s="134">
        <v>37.1</v>
      </c>
      <c r="M37" s="136">
        <v>34</v>
      </c>
      <c r="N37" s="134">
        <v>13.08</v>
      </c>
      <c r="O37" s="134">
        <v>11.47</v>
      </c>
      <c r="P37" s="134">
        <v>7.16</v>
      </c>
      <c r="Q37" s="153"/>
      <c r="R37" s="134">
        <v>32.200000000000003</v>
      </c>
      <c r="S37" s="136">
        <v>32</v>
      </c>
      <c r="T37" s="134">
        <v>5.5</v>
      </c>
      <c r="U37" s="136">
        <v>5</v>
      </c>
      <c r="V37" s="121" t="s">
        <v>113</v>
      </c>
      <c r="W37" s="136" t="s">
        <v>113</v>
      </c>
      <c r="X37" s="141">
        <f t="shared" si="1"/>
        <v>0.18043478260869561</v>
      </c>
    </row>
    <row r="38" spans="1:24" x14ac:dyDescent="0.25">
      <c r="A38" s="191"/>
      <c r="B38" s="192"/>
      <c r="C38" s="192"/>
      <c r="D38" s="134" t="s">
        <v>92</v>
      </c>
      <c r="E38" s="134" t="s">
        <v>162</v>
      </c>
      <c r="F38" s="134">
        <v>81</v>
      </c>
      <c r="G38" s="134">
        <v>1</v>
      </c>
      <c r="H38" s="134">
        <v>3</v>
      </c>
      <c r="I38" s="134">
        <v>108.6</v>
      </c>
      <c r="J38" s="136">
        <v>92</v>
      </c>
      <c r="K38" s="121">
        <f t="shared" si="2"/>
        <v>108.6</v>
      </c>
      <c r="L38" s="134">
        <v>37.1</v>
      </c>
      <c r="M38" s="136">
        <v>34</v>
      </c>
      <c r="N38" s="134">
        <v>13.08</v>
      </c>
      <c r="O38" s="134">
        <v>11.47</v>
      </c>
      <c r="P38" s="134">
        <v>7.16</v>
      </c>
      <c r="Q38" s="153"/>
      <c r="R38" s="134">
        <v>32.200000000000003</v>
      </c>
      <c r="S38" s="136">
        <v>32</v>
      </c>
      <c r="T38" s="134">
        <v>5.5</v>
      </c>
      <c r="U38" s="136">
        <v>5</v>
      </c>
      <c r="V38" s="121" t="s">
        <v>113</v>
      </c>
      <c r="W38" s="136" t="s">
        <v>113</v>
      </c>
      <c r="X38" s="141">
        <f t="shared" si="1"/>
        <v>0.18043478260869561</v>
      </c>
    </row>
    <row r="39" spans="1:24" x14ac:dyDescent="0.25">
      <c r="A39" s="191"/>
      <c r="B39" s="192"/>
      <c r="C39" s="192"/>
      <c r="D39" s="134" t="s">
        <v>92</v>
      </c>
      <c r="E39" s="134" t="s">
        <v>180</v>
      </c>
      <c r="F39" s="134">
        <v>80</v>
      </c>
      <c r="G39" s="134">
        <v>1</v>
      </c>
      <c r="H39" s="134">
        <v>3</v>
      </c>
      <c r="I39" s="134">
        <v>108.6</v>
      </c>
      <c r="J39" s="136">
        <v>92</v>
      </c>
      <c r="K39" s="121">
        <f t="shared" si="2"/>
        <v>108.6</v>
      </c>
      <c r="L39" s="134">
        <v>37.1</v>
      </c>
      <c r="M39" s="136">
        <v>34</v>
      </c>
      <c r="N39" s="134">
        <v>13.08</v>
      </c>
      <c r="O39" s="134">
        <v>11.47</v>
      </c>
      <c r="P39" s="134">
        <v>7.16</v>
      </c>
      <c r="Q39" s="153"/>
      <c r="R39" s="134">
        <v>32.200000000000003</v>
      </c>
      <c r="S39" s="136">
        <v>32</v>
      </c>
      <c r="T39" s="134">
        <v>5.5</v>
      </c>
      <c r="U39" s="136">
        <v>5</v>
      </c>
      <c r="V39" s="121" t="s">
        <v>113</v>
      </c>
      <c r="W39" s="136" t="s">
        <v>113</v>
      </c>
      <c r="X39" s="141">
        <f t="shared" si="1"/>
        <v>0.18043478260869561</v>
      </c>
    </row>
    <row r="40" spans="1:24" x14ac:dyDescent="0.25">
      <c r="A40" s="191"/>
      <c r="B40" s="192"/>
      <c r="C40" s="192"/>
      <c r="D40" s="134" t="s">
        <v>139</v>
      </c>
      <c r="E40" s="134" t="s">
        <v>181</v>
      </c>
      <c r="F40" s="134">
        <v>79</v>
      </c>
      <c r="G40" s="134">
        <v>1</v>
      </c>
      <c r="H40" s="134">
        <v>4</v>
      </c>
      <c r="I40" s="134">
        <v>130</v>
      </c>
      <c r="J40" s="136">
        <v>110</v>
      </c>
      <c r="K40" s="121">
        <f t="shared" si="2"/>
        <v>130</v>
      </c>
      <c r="L40" s="134">
        <v>47.7</v>
      </c>
      <c r="M40" s="136">
        <v>40</v>
      </c>
      <c r="N40" s="134">
        <v>13.18</v>
      </c>
      <c r="O40" s="134">
        <v>12</v>
      </c>
      <c r="P40" s="134">
        <v>11.14</v>
      </c>
      <c r="Q40" s="135">
        <v>7.16</v>
      </c>
      <c r="R40" s="134">
        <v>43.5</v>
      </c>
      <c r="S40" s="136">
        <v>43</v>
      </c>
      <c r="T40" s="134">
        <v>6.7</v>
      </c>
      <c r="U40" s="136">
        <v>6</v>
      </c>
      <c r="V40" s="121" t="s">
        <v>113</v>
      </c>
      <c r="W40" s="136" t="s">
        <v>113</v>
      </c>
      <c r="X40" s="141">
        <f t="shared" si="1"/>
        <v>0.18181818181818188</v>
      </c>
    </row>
    <row r="41" spans="1:24" x14ac:dyDescent="0.25">
      <c r="A41" s="191"/>
      <c r="B41" s="192"/>
      <c r="C41" s="192"/>
      <c r="D41" s="134" t="s">
        <v>139</v>
      </c>
      <c r="E41" s="134" t="s">
        <v>182</v>
      </c>
      <c r="F41" s="134">
        <v>83</v>
      </c>
      <c r="G41" s="134">
        <v>1</v>
      </c>
      <c r="H41" s="134">
        <v>4</v>
      </c>
      <c r="I41" s="134">
        <v>130</v>
      </c>
      <c r="J41" s="136">
        <v>110</v>
      </c>
      <c r="K41" s="121">
        <f t="shared" si="2"/>
        <v>130</v>
      </c>
      <c r="L41" s="134">
        <v>47.7</v>
      </c>
      <c r="M41" s="136">
        <v>40</v>
      </c>
      <c r="N41" s="134">
        <v>13.18</v>
      </c>
      <c r="O41" s="134">
        <v>12</v>
      </c>
      <c r="P41" s="134">
        <v>11.14</v>
      </c>
      <c r="Q41" s="135">
        <v>7.16</v>
      </c>
      <c r="R41" s="134">
        <v>43.5</v>
      </c>
      <c r="S41" s="136">
        <v>43</v>
      </c>
      <c r="T41" s="134">
        <v>6.7</v>
      </c>
      <c r="U41" s="136">
        <v>6</v>
      </c>
      <c r="V41" s="121" t="s">
        <v>113</v>
      </c>
      <c r="W41" s="136" t="s">
        <v>113</v>
      </c>
      <c r="X41" s="141">
        <f t="shared" si="1"/>
        <v>0.18181818181818188</v>
      </c>
    </row>
    <row r="42" spans="1:24" x14ac:dyDescent="0.25">
      <c r="A42" s="191"/>
      <c r="B42" s="192"/>
      <c r="C42" s="192" t="s">
        <v>172</v>
      </c>
      <c r="D42" s="134" t="s">
        <v>92</v>
      </c>
      <c r="E42" s="134" t="s">
        <v>147</v>
      </c>
      <c r="F42" s="134">
        <v>154</v>
      </c>
      <c r="G42" s="134">
        <v>1</v>
      </c>
      <c r="H42" s="134">
        <v>3</v>
      </c>
      <c r="I42" s="134">
        <v>108.25</v>
      </c>
      <c r="J42" s="136">
        <v>92</v>
      </c>
      <c r="K42" s="121">
        <f t="shared" si="2"/>
        <v>108.25</v>
      </c>
      <c r="L42" s="134">
        <v>36</v>
      </c>
      <c r="M42" s="136">
        <v>34</v>
      </c>
      <c r="N42" s="134">
        <v>16.23</v>
      </c>
      <c r="O42" s="134">
        <v>11.9</v>
      </c>
      <c r="P42" s="134">
        <v>8.27</v>
      </c>
      <c r="Q42" s="153"/>
      <c r="R42" s="134">
        <v>37.94</v>
      </c>
      <c r="S42" s="136">
        <v>32</v>
      </c>
      <c r="T42" s="134">
        <v>6.7</v>
      </c>
      <c r="U42" s="136">
        <v>5</v>
      </c>
      <c r="V42" s="121" t="s">
        <v>113</v>
      </c>
      <c r="W42" s="136" t="s">
        <v>113</v>
      </c>
      <c r="X42" s="141">
        <f t="shared" si="1"/>
        <v>0.17663043478260865</v>
      </c>
    </row>
    <row r="43" spans="1:24" x14ac:dyDescent="0.25">
      <c r="A43" s="191"/>
      <c r="B43" s="192"/>
      <c r="C43" s="192"/>
      <c r="D43" s="134" t="s">
        <v>92</v>
      </c>
      <c r="E43" s="134" t="s">
        <v>170</v>
      </c>
      <c r="F43" s="134">
        <v>155</v>
      </c>
      <c r="G43" s="134">
        <v>1</v>
      </c>
      <c r="H43" s="134">
        <v>3</v>
      </c>
      <c r="I43" s="134">
        <v>108.25</v>
      </c>
      <c r="J43" s="136">
        <v>92</v>
      </c>
      <c r="K43" s="121">
        <f t="shared" si="2"/>
        <v>108.25</v>
      </c>
      <c r="L43" s="134">
        <v>36</v>
      </c>
      <c r="M43" s="136">
        <v>34</v>
      </c>
      <c r="N43" s="134">
        <v>16.23</v>
      </c>
      <c r="O43" s="134">
        <v>11.9</v>
      </c>
      <c r="P43" s="134">
        <v>8.27</v>
      </c>
      <c r="Q43" s="153"/>
      <c r="R43" s="134">
        <v>37.94</v>
      </c>
      <c r="S43" s="136">
        <v>32</v>
      </c>
      <c r="T43" s="134">
        <v>6.7</v>
      </c>
      <c r="U43" s="136">
        <v>5</v>
      </c>
      <c r="V43" s="121" t="s">
        <v>113</v>
      </c>
      <c r="W43" s="136" t="s">
        <v>113</v>
      </c>
      <c r="X43" s="141">
        <f t="shared" si="1"/>
        <v>0.17663043478260865</v>
      </c>
    </row>
    <row r="44" spans="1:24" x14ac:dyDescent="0.25">
      <c r="A44" s="191"/>
      <c r="B44" s="192"/>
      <c r="C44" s="192"/>
      <c r="D44" s="134" t="s">
        <v>92</v>
      </c>
      <c r="E44" s="134" t="s">
        <v>149</v>
      </c>
      <c r="F44" s="134">
        <v>158</v>
      </c>
      <c r="G44" s="134">
        <v>1</v>
      </c>
      <c r="H44" s="134">
        <v>3</v>
      </c>
      <c r="I44" s="134">
        <v>108.25</v>
      </c>
      <c r="J44" s="136">
        <v>92</v>
      </c>
      <c r="K44" s="121">
        <f t="shared" si="2"/>
        <v>108.25</v>
      </c>
      <c r="L44" s="134">
        <v>36</v>
      </c>
      <c r="M44" s="136">
        <v>34</v>
      </c>
      <c r="N44" s="134">
        <v>16.23</v>
      </c>
      <c r="O44" s="134">
        <v>11.9</v>
      </c>
      <c r="P44" s="134">
        <v>8.27</v>
      </c>
      <c r="Q44" s="153"/>
      <c r="R44" s="134">
        <v>37.94</v>
      </c>
      <c r="S44" s="136">
        <v>32</v>
      </c>
      <c r="T44" s="134">
        <v>6.7</v>
      </c>
      <c r="U44" s="136">
        <v>5</v>
      </c>
      <c r="V44" s="121" t="s">
        <v>113</v>
      </c>
      <c r="W44" s="136" t="s">
        <v>113</v>
      </c>
      <c r="X44" s="141">
        <f t="shared" si="1"/>
        <v>0.17663043478260865</v>
      </c>
    </row>
    <row r="45" spans="1:24" x14ac:dyDescent="0.25">
      <c r="A45" s="191"/>
      <c r="B45" s="192"/>
      <c r="C45" s="192"/>
      <c r="D45" s="134" t="s">
        <v>183</v>
      </c>
      <c r="E45" s="134" t="s">
        <v>184</v>
      </c>
      <c r="F45" s="134">
        <v>156</v>
      </c>
      <c r="G45" s="134">
        <v>1</v>
      </c>
      <c r="H45" s="134">
        <v>4</v>
      </c>
      <c r="I45" s="134">
        <v>199</v>
      </c>
      <c r="J45" s="136">
        <v>120</v>
      </c>
      <c r="K45" s="121">
        <f t="shared" si="2"/>
        <v>199</v>
      </c>
      <c r="L45" s="134">
        <v>59.65</v>
      </c>
      <c r="M45" s="136">
        <v>40</v>
      </c>
      <c r="N45" s="134">
        <v>22.01</v>
      </c>
      <c r="O45" s="134">
        <v>16.940000000000001</v>
      </c>
      <c r="P45" s="134">
        <v>13.97</v>
      </c>
      <c r="Q45" s="135">
        <v>12.03</v>
      </c>
      <c r="R45" s="134">
        <v>64.95</v>
      </c>
      <c r="S45" s="136">
        <v>43</v>
      </c>
      <c r="T45" s="134">
        <v>16.100000000000001</v>
      </c>
      <c r="U45" s="136">
        <v>6</v>
      </c>
      <c r="V45" s="121" t="s">
        <v>113</v>
      </c>
      <c r="W45" s="136" t="s">
        <v>113</v>
      </c>
      <c r="X45" s="141">
        <f t="shared" si="1"/>
        <v>0.65833333333333344</v>
      </c>
    </row>
    <row r="46" spans="1:24" x14ac:dyDescent="0.25">
      <c r="A46" s="191"/>
      <c r="B46" s="192"/>
      <c r="C46" s="192"/>
      <c r="D46" s="134" t="s">
        <v>183</v>
      </c>
      <c r="E46" s="134" t="s">
        <v>185</v>
      </c>
      <c r="F46" s="134">
        <v>157</v>
      </c>
      <c r="G46" s="134">
        <v>1</v>
      </c>
      <c r="H46" s="134">
        <v>4</v>
      </c>
      <c r="I46" s="134">
        <v>199</v>
      </c>
      <c r="J46" s="136">
        <v>120</v>
      </c>
      <c r="K46" s="121">
        <f t="shared" si="2"/>
        <v>199</v>
      </c>
      <c r="L46" s="134">
        <v>59.65</v>
      </c>
      <c r="M46" s="136">
        <v>40</v>
      </c>
      <c r="N46" s="134">
        <v>22.01</v>
      </c>
      <c r="O46" s="134">
        <v>16.940000000000001</v>
      </c>
      <c r="P46" s="134">
        <v>13.97</v>
      </c>
      <c r="Q46" s="135">
        <v>12.03</v>
      </c>
      <c r="R46" s="134">
        <v>64.95</v>
      </c>
      <c r="S46" s="136">
        <v>43</v>
      </c>
      <c r="T46" s="134">
        <v>16.100000000000001</v>
      </c>
      <c r="U46" s="136">
        <v>6</v>
      </c>
      <c r="V46" s="121" t="s">
        <v>113</v>
      </c>
      <c r="W46" s="136" t="s">
        <v>113</v>
      </c>
      <c r="X46" s="141">
        <f t="shared" si="1"/>
        <v>0.65833333333333344</v>
      </c>
    </row>
    <row r="47" spans="1:24" x14ac:dyDescent="0.25">
      <c r="A47" s="191"/>
      <c r="B47" s="192"/>
      <c r="C47" s="192" t="s">
        <v>173</v>
      </c>
      <c r="D47" s="134" t="s">
        <v>92</v>
      </c>
      <c r="E47" s="134" t="s">
        <v>163</v>
      </c>
      <c r="F47" s="134">
        <v>49</v>
      </c>
      <c r="G47" s="134">
        <v>1</v>
      </c>
      <c r="H47" s="134">
        <v>3</v>
      </c>
      <c r="I47" s="134">
        <v>110</v>
      </c>
      <c r="J47" s="136">
        <v>92</v>
      </c>
      <c r="K47" s="121">
        <f t="shared" si="2"/>
        <v>110</v>
      </c>
      <c r="L47" s="134">
        <v>36.4</v>
      </c>
      <c r="M47" s="136">
        <v>34</v>
      </c>
      <c r="N47" s="134">
        <v>14.97</v>
      </c>
      <c r="O47" s="134">
        <v>11.69</v>
      </c>
      <c r="P47" s="134">
        <v>7.72</v>
      </c>
      <c r="Q47" s="153"/>
      <c r="R47" s="134">
        <v>34.299999999999997</v>
      </c>
      <c r="S47" s="136">
        <v>32</v>
      </c>
      <c r="T47" s="134">
        <v>5</v>
      </c>
      <c r="U47" s="136">
        <v>5</v>
      </c>
      <c r="V47" s="121" t="s">
        <v>113</v>
      </c>
      <c r="W47" s="136" t="s">
        <v>113</v>
      </c>
      <c r="X47" s="141">
        <f t="shared" si="1"/>
        <v>0.19565217391304346</v>
      </c>
    </row>
    <row r="48" spans="1:24" x14ac:dyDescent="0.25">
      <c r="A48" s="191"/>
      <c r="B48" s="192"/>
      <c r="C48" s="192"/>
      <c r="D48" s="134" t="s">
        <v>92</v>
      </c>
      <c r="E48" s="134" t="s">
        <v>167</v>
      </c>
      <c r="F48" s="134" t="s">
        <v>186</v>
      </c>
      <c r="G48" s="134">
        <v>2</v>
      </c>
      <c r="H48" s="134">
        <v>3</v>
      </c>
      <c r="I48" s="134">
        <v>110</v>
      </c>
      <c r="J48" s="136">
        <v>92</v>
      </c>
      <c r="K48" s="121">
        <f t="shared" si="2"/>
        <v>220</v>
      </c>
      <c r="L48" s="134">
        <v>36.4</v>
      </c>
      <c r="M48" s="136">
        <v>34</v>
      </c>
      <c r="N48" s="134">
        <v>14.97</v>
      </c>
      <c r="O48" s="134">
        <v>11.69</v>
      </c>
      <c r="P48" s="134">
        <v>7.72</v>
      </c>
      <c r="Q48" s="153"/>
      <c r="R48" s="134">
        <v>34.299999999999997</v>
      </c>
      <c r="S48" s="136">
        <v>32</v>
      </c>
      <c r="T48" s="134">
        <v>5</v>
      </c>
      <c r="U48" s="136">
        <v>5</v>
      </c>
      <c r="V48" s="121" t="s">
        <v>113</v>
      </c>
      <c r="W48" s="136" t="s">
        <v>113</v>
      </c>
      <c r="X48" s="141">
        <f t="shared" si="1"/>
        <v>0.19565217391304346</v>
      </c>
    </row>
    <row r="49" spans="1:24" x14ac:dyDescent="0.25">
      <c r="A49" s="191"/>
      <c r="B49" s="192"/>
      <c r="C49" s="192"/>
      <c r="D49" s="134" t="s">
        <v>92</v>
      </c>
      <c r="E49" s="134" t="s">
        <v>160</v>
      </c>
      <c r="F49" s="134">
        <v>47</v>
      </c>
      <c r="G49" s="134">
        <v>1</v>
      </c>
      <c r="H49" s="134">
        <v>3</v>
      </c>
      <c r="I49" s="134">
        <v>110</v>
      </c>
      <c r="J49" s="136">
        <v>92</v>
      </c>
      <c r="K49" s="121">
        <f t="shared" si="2"/>
        <v>110</v>
      </c>
      <c r="L49" s="134">
        <v>36.4</v>
      </c>
      <c r="M49" s="136">
        <v>34</v>
      </c>
      <c r="N49" s="134">
        <v>14.97</v>
      </c>
      <c r="O49" s="134">
        <v>11.69</v>
      </c>
      <c r="P49" s="134">
        <v>7.72</v>
      </c>
      <c r="Q49" s="153"/>
      <c r="R49" s="134">
        <v>34.299999999999997</v>
      </c>
      <c r="S49" s="136">
        <v>32</v>
      </c>
      <c r="T49" s="134">
        <v>5</v>
      </c>
      <c r="U49" s="136">
        <v>5</v>
      </c>
      <c r="V49" s="121" t="s">
        <v>113</v>
      </c>
      <c r="W49" s="136" t="s">
        <v>113</v>
      </c>
      <c r="X49" s="141">
        <f t="shared" si="1"/>
        <v>0.19565217391304346</v>
      </c>
    </row>
    <row r="50" spans="1:24" x14ac:dyDescent="0.25">
      <c r="A50" s="191"/>
      <c r="B50" s="192"/>
      <c r="C50" s="192"/>
      <c r="D50" s="134" t="s">
        <v>92</v>
      </c>
      <c r="E50" s="134" t="s">
        <v>176</v>
      </c>
      <c r="F50" s="134">
        <v>45</v>
      </c>
      <c r="G50" s="134">
        <v>1</v>
      </c>
      <c r="H50" s="134">
        <v>3</v>
      </c>
      <c r="I50" s="134">
        <v>110</v>
      </c>
      <c r="J50" s="136">
        <v>92</v>
      </c>
      <c r="K50" s="121">
        <f t="shared" si="2"/>
        <v>110</v>
      </c>
      <c r="L50" s="134">
        <v>36.4</v>
      </c>
      <c r="M50" s="136">
        <v>34</v>
      </c>
      <c r="N50" s="134">
        <v>14.97</v>
      </c>
      <c r="O50" s="134">
        <v>11.69</v>
      </c>
      <c r="P50" s="134">
        <v>7.72</v>
      </c>
      <c r="Q50" s="153"/>
      <c r="R50" s="134">
        <v>34.299999999999997</v>
      </c>
      <c r="S50" s="136">
        <v>32</v>
      </c>
      <c r="T50" s="134">
        <v>5</v>
      </c>
      <c r="U50" s="136">
        <v>5</v>
      </c>
      <c r="V50" s="121" t="s">
        <v>113</v>
      </c>
      <c r="W50" s="136" t="s">
        <v>113</v>
      </c>
      <c r="X50" s="141">
        <f t="shared" si="1"/>
        <v>0.19565217391304346</v>
      </c>
    </row>
    <row r="51" spans="1:24" x14ac:dyDescent="0.25">
      <c r="A51" s="191"/>
      <c r="B51" s="192"/>
      <c r="C51" s="192"/>
      <c r="D51" s="134" t="s">
        <v>92</v>
      </c>
      <c r="E51" s="134" t="s">
        <v>177</v>
      </c>
      <c r="F51" s="134">
        <v>44</v>
      </c>
      <c r="G51" s="134">
        <v>1</v>
      </c>
      <c r="H51" s="134">
        <v>3</v>
      </c>
      <c r="I51" s="134">
        <v>110</v>
      </c>
      <c r="J51" s="136">
        <v>92</v>
      </c>
      <c r="K51" s="121">
        <f t="shared" si="2"/>
        <v>110</v>
      </c>
      <c r="L51" s="134">
        <v>36.4</v>
      </c>
      <c r="M51" s="136">
        <v>34</v>
      </c>
      <c r="N51" s="134">
        <v>14.97</v>
      </c>
      <c r="O51" s="134">
        <v>11.69</v>
      </c>
      <c r="P51" s="134">
        <v>7.72</v>
      </c>
      <c r="Q51" s="153"/>
      <c r="R51" s="134">
        <v>34.299999999999997</v>
      </c>
      <c r="S51" s="136">
        <v>32</v>
      </c>
      <c r="T51" s="134">
        <v>5</v>
      </c>
      <c r="U51" s="136">
        <v>5</v>
      </c>
      <c r="V51" s="121" t="s">
        <v>113</v>
      </c>
      <c r="W51" s="136" t="s">
        <v>113</v>
      </c>
      <c r="X51" s="141">
        <f t="shared" si="1"/>
        <v>0.19565217391304346</v>
      </c>
    </row>
    <row r="52" spans="1:24" x14ac:dyDescent="0.25">
      <c r="A52" s="191"/>
      <c r="B52" s="192"/>
      <c r="C52" s="192"/>
      <c r="D52" s="134" t="s">
        <v>92</v>
      </c>
      <c r="E52" s="134" t="s">
        <v>187</v>
      </c>
      <c r="F52" s="134">
        <v>43</v>
      </c>
      <c r="G52" s="134">
        <v>1</v>
      </c>
      <c r="H52" s="134">
        <v>3</v>
      </c>
      <c r="I52" s="134">
        <v>110</v>
      </c>
      <c r="J52" s="136">
        <v>92</v>
      </c>
      <c r="K52" s="121">
        <f t="shared" si="2"/>
        <v>110</v>
      </c>
      <c r="L52" s="134">
        <v>36.4</v>
      </c>
      <c r="M52" s="136">
        <v>34</v>
      </c>
      <c r="N52" s="134">
        <v>14.97</v>
      </c>
      <c r="O52" s="134">
        <v>11.69</v>
      </c>
      <c r="P52" s="134">
        <v>7.72</v>
      </c>
      <c r="Q52" s="153"/>
      <c r="R52" s="134">
        <v>34.299999999999997</v>
      </c>
      <c r="S52" s="136">
        <v>32</v>
      </c>
      <c r="T52" s="134">
        <v>5</v>
      </c>
      <c r="U52" s="136">
        <v>5</v>
      </c>
      <c r="V52" s="121" t="s">
        <v>113</v>
      </c>
      <c r="W52" s="136" t="s">
        <v>113</v>
      </c>
      <c r="X52" s="141">
        <f t="shared" si="1"/>
        <v>0.19565217391304346</v>
      </c>
    </row>
    <row r="53" spans="1:24" x14ac:dyDescent="0.25">
      <c r="A53" s="191"/>
      <c r="B53" s="192"/>
      <c r="C53" s="197" t="s">
        <v>188</v>
      </c>
      <c r="D53" s="158" t="s">
        <v>94</v>
      </c>
      <c r="E53" s="159" t="s">
        <v>147</v>
      </c>
      <c r="F53" s="159" t="s">
        <v>189</v>
      </c>
      <c r="G53" s="135">
        <v>8</v>
      </c>
      <c r="H53" s="135">
        <v>3</v>
      </c>
      <c r="I53" s="135">
        <v>126</v>
      </c>
      <c r="J53" s="140">
        <v>110</v>
      </c>
      <c r="K53" s="121">
        <f t="shared" si="2"/>
        <v>1008</v>
      </c>
      <c r="L53" s="135">
        <v>38</v>
      </c>
      <c r="M53" s="140">
        <v>37</v>
      </c>
      <c r="N53" s="135">
        <v>11.7</v>
      </c>
      <c r="O53" s="135">
        <v>11.7</v>
      </c>
      <c r="P53" s="135">
        <v>11.8</v>
      </c>
      <c r="Q53" s="160"/>
      <c r="R53" s="135">
        <v>36</v>
      </c>
      <c r="S53" s="140">
        <v>36</v>
      </c>
      <c r="T53" s="135">
        <v>6.5</v>
      </c>
      <c r="U53" s="140">
        <v>6</v>
      </c>
      <c r="V53" s="121" t="s">
        <v>113</v>
      </c>
      <c r="W53" s="136" t="s">
        <v>113</v>
      </c>
      <c r="X53" s="141">
        <f t="shared" si="1"/>
        <v>0.1454545454545455</v>
      </c>
    </row>
    <row r="54" spans="1:24" x14ac:dyDescent="0.25">
      <c r="A54" s="191"/>
      <c r="B54" s="192"/>
      <c r="C54" s="197"/>
      <c r="D54" s="158" t="s">
        <v>94</v>
      </c>
      <c r="E54" s="159" t="s">
        <v>170</v>
      </c>
      <c r="F54" s="159" t="s">
        <v>190</v>
      </c>
      <c r="G54" s="135">
        <v>4</v>
      </c>
      <c r="H54" s="135">
        <v>3</v>
      </c>
      <c r="I54" s="135">
        <v>126</v>
      </c>
      <c r="J54" s="140">
        <v>110</v>
      </c>
      <c r="K54" s="121">
        <f t="shared" si="2"/>
        <v>504</v>
      </c>
      <c r="L54" s="135">
        <v>38</v>
      </c>
      <c r="M54" s="140">
        <v>37</v>
      </c>
      <c r="N54" s="135">
        <v>11.7</v>
      </c>
      <c r="O54" s="135">
        <v>11.7</v>
      </c>
      <c r="P54" s="135">
        <v>11.8</v>
      </c>
      <c r="Q54" s="160"/>
      <c r="R54" s="135">
        <v>36</v>
      </c>
      <c r="S54" s="140">
        <v>36</v>
      </c>
      <c r="T54" s="135">
        <v>6.5</v>
      </c>
      <c r="U54" s="140">
        <v>6</v>
      </c>
      <c r="V54" s="121" t="s">
        <v>113</v>
      </c>
      <c r="W54" s="136" t="s">
        <v>113</v>
      </c>
      <c r="X54" s="141">
        <f t="shared" si="1"/>
        <v>0.1454545454545455</v>
      </c>
    </row>
    <row r="55" spans="1:24" x14ac:dyDescent="0.25">
      <c r="A55" s="191"/>
      <c r="B55" s="192"/>
      <c r="C55" s="197" t="s">
        <v>191</v>
      </c>
      <c r="D55" s="158" t="s">
        <v>94</v>
      </c>
      <c r="E55" s="159" t="s">
        <v>147</v>
      </c>
      <c r="F55" s="159" t="s">
        <v>192</v>
      </c>
      <c r="G55" s="135">
        <v>12</v>
      </c>
      <c r="H55" s="135">
        <v>3</v>
      </c>
      <c r="I55" s="135">
        <v>126</v>
      </c>
      <c r="J55" s="140">
        <v>110</v>
      </c>
      <c r="K55" s="121">
        <f t="shared" si="2"/>
        <v>1512</v>
      </c>
      <c r="L55" s="135">
        <v>38</v>
      </c>
      <c r="M55" s="140">
        <v>37</v>
      </c>
      <c r="N55" s="135">
        <v>11.7</v>
      </c>
      <c r="O55" s="135">
        <v>11.7</v>
      </c>
      <c r="P55" s="135">
        <v>11.8</v>
      </c>
      <c r="Q55" s="160"/>
      <c r="R55" s="135">
        <v>36</v>
      </c>
      <c r="S55" s="140">
        <v>36</v>
      </c>
      <c r="T55" s="135">
        <v>6.5</v>
      </c>
      <c r="U55" s="140">
        <v>6</v>
      </c>
      <c r="V55" s="121" t="s">
        <v>113</v>
      </c>
      <c r="W55" s="136" t="s">
        <v>113</v>
      </c>
      <c r="X55" s="141">
        <f t="shared" si="1"/>
        <v>0.1454545454545455</v>
      </c>
    </row>
    <row r="56" spans="1:24" x14ac:dyDescent="0.25">
      <c r="A56" s="191"/>
      <c r="B56" s="192"/>
      <c r="C56" s="197"/>
      <c r="D56" s="158" t="s">
        <v>94</v>
      </c>
      <c r="E56" s="159" t="s">
        <v>170</v>
      </c>
      <c r="F56" s="161">
        <v>1104</v>
      </c>
      <c r="G56" s="135">
        <v>2</v>
      </c>
      <c r="H56" s="135">
        <v>3</v>
      </c>
      <c r="I56" s="135">
        <v>126</v>
      </c>
      <c r="J56" s="140">
        <v>110</v>
      </c>
      <c r="K56" s="121">
        <f t="shared" si="2"/>
        <v>252</v>
      </c>
      <c r="L56" s="135">
        <v>38</v>
      </c>
      <c r="M56" s="140">
        <v>37</v>
      </c>
      <c r="N56" s="135">
        <v>11.7</v>
      </c>
      <c r="O56" s="135">
        <v>11.7</v>
      </c>
      <c r="P56" s="135">
        <v>11.8</v>
      </c>
      <c r="Q56" s="160"/>
      <c r="R56" s="135">
        <v>36</v>
      </c>
      <c r="S56" s="140">
        <v>36</v>
      </c>
      <c r="T56" s="135">
        <v>6.5</v>
      </c>
      <c r="U56" s="140">
        <v>6</v>
      </c>
      <c r="V56" s="121" t="s">
        <v>113</v>
      </c>
      <c r="W56" s="136" t="s">
        <v>113</v>
      </c>
      <c r="X56" s="141">
        <f t="shared" si="1"/>
        <v>0.1454545454545455</v>
      </c>
    </row>
    <row r="57" spans="1:24" x14ac:dyDescent="0.25">
      <c r="A57" s="191"/>
      <c r="B57" s="192"/>
      <c r="C57" s="197"/>
      <c r="D57" s="158" t="s">
        <v>94</v>
      </c>
      <c r="E57" s="159" t="s">
        <v>149</v>
      </c>
      <c r="F57" s="161">
        <v>8111</v>
      </c>
      <c r="G57" s="135">
        <v>2</v>
      </c>
      <c r="H57" s="135">
        <v>3</v>
      </c>
      <c r="I57" s="135">
        <v>126</v>
      </c>
      <c r="J57" s="140">
        <v>110</v>
      </c>
      <c r="K57" s="121">
        <f t="shared" si="2"/>
        <v>252</v>
      </c>
      <c r="L57" s="135">
        <v>41</v>
      </c>
      <c r="M57" s="140">
        <v>37</v>
      </c>
      <c r="N57" s="135">
        <v>11.7</v>
      </c>
      <c r="O57" s="135">
        <v>11.7</v>
      </c>
      <c r="P57" s="135">
        <v>11.8</v>
      </c>
      <c r="Q57" s="160"/>
      <c r="R57" s="135">
        <v>36</v>
      </c>
      <c r="S57" s="140">
        <v>36</v>
      </c>
      <c r="T57" s="135">
        <v>6.5</v>
      </c>
      <c r="U57" s="140">
        <v>6</v>
      </c>
      <c r="V57" s="121" t="s">
        <v>113</v>
      </c>
      <c r="W57" s="136" t="s">
        <v>113</v>
      </c>
      <c r="X57" s="141">
        <f t="shared" si="1"/>
        <v>0.1454545454545455</v>
      </c>
    </row>
    <row r="58" spans="1:24" x14ac:dyDescent="0.25">
      <c r="A58" s="191"/>
      <c r="B58" s="192"/>
      <c r="C58" s="192" t="s">
        <v>193</v>
      </c>
      <c r="D58" s="158" t="s">
        <v>94</v>
      </c>
      <c r="E58" s="134" t="s">
        <v>147</v>
      </c>
      <c r="F58" s="134" t="s">
        <v>194</v>
      </c>
      <c r="G58" s="134">
        <v>3</v>
      </c>
      <c r="H58" s="134">
        <v>3</v>
      </c>
      <c r="I58" s="134">
        <v>126</v>
      </c>
      <c r="J58" s="140">
        <v>110</v>
      </c>
      <c r="K58" s="121">
        <f t="shared" si="2"/>
        <v>378</v>
      </c>
      <c r="L58" s="134">
        <v>38</v>
      </c>
      <c r="M58" s="140">
        <v>37</v>
      </c>
      <c r="N58" s="134">
        <v>11.7</v>
      </c>
      <c r="O58" s="134">
        <v>11.7</v>
      </c>
      <c r="P58" s="134">
        <v>11.8</v>
      </c>
      <c r="Q58" s="153"/>
      <c r="R58" s="134">
        <v>36</v>
      </c>
      <c r="S58" s="140">
        <v>36</v>
      </c>
      <c r="T58" s="134">
        <v>6.5</v>
      </c>
      <c r="U58" s="140">
        <v>6</v>
      </c>
      <c r="V58" s="121" t="s">
        <v>113</v>
      </c>
      <c r="W58" s="136" t="s">
        <v>113</v>
      </c>
      <c r="X58" s="141">
        <f t="shared" si="1"/>
        <v>0.1454545454545455</v>
      </c>
    </row>
    <row r="59" spans="1:24" x14ac:dyDescent="0.25">
      <c r="A59" s="191"/>
      <c r="B59" s="192"/>
      <c r="C59" s="192"/>
      <c r="D59" s="158" t="s">
        <v>94</v>
      </c>
      <c r="E59" s="134" t="s">
        <v>170</v>
      </c>
      <c r="F59" s="134">
        <v>9</v>
      </c>
      <c r="G59" s="134">
        <v>1</v>
      </c>
      <c r="H59" s="134">
        <v>3</v>
      </c>
      <c r="I59" s="134">
        <v>126</v>
      </c>
      <c r="J59" s="140">
        <v>110</v>
      </c>
      <c r="K59" s="121">
        <f t="shared" si="2"/>
        <v>126</v>
      </c>
      <c r="L59" s="134">
        <v>38</v>
      </c>
      <c r="M59" s="140">
        <v>37</v>
      </c>
      <c r="N59" s="134">
        <v>11.7</v>
      </c>
      <c r="O59" s="134">
        <v>11.7</v>
      </c>
      <c r="P59" s="134">
        <v>11.8</v>
      </c>
      <c r="Q59" s="153"/>
      <c r="R59" s="134">
        <v>36</v>
      </c>
      <c r="S59" s="140">
        <v>36</v>
      </c>
      <c r="T59" s="134">
        <v>6.5</v>
      </c>
      <c r="U59" s="140">
        <v>6</v>
      </c>
      <c r="V59" s="121" t="s">
        <v>113</v>
      </c>
      <c r="W59" s="136" t="s">
        <v>113</v>
      </c>
      <c r="X59" s="141">
        <f t="shared" si="1"/>
        <v>0.1454545454545455</v>
      </c>
    </row>
    <row r="60" spans="1:24" x14ac:dyDescent="0.25">
      <c r="A60" s="191"/>
      <c r="B60" s="192"/>
      <c r="C60" s="192"/>
      <c r="D60" s="158" t="s">
        <v>94</v>
      </c>
      <c r="E60" s="134" t="s">
        <v>174</v>
      </c>
      <c r="F60" s="134" t="s">
        <v>195</v>
      </c>
      <c r="G60" s="134">
        <v>3</v>
      </c>
      <c r="H60" s="134">
        <v>3</v>
      </c>
      <c r="I60" s="134">
        <v>146</v>
      </c>
      <c r="J60" s="140">
        <v>110</v>
      </c>
      <c r="K60" s="121">
        <f t="shared" si="2"/>
        <v>438</v>
      </c>
      <c r="L60" s="134">
        <v>42.2</v>
      </c>
      <c r="M60" s="140">
        <v>37</v>
      </c>
      <c r="N60" s="134">
        <v>15.2</v>
      </c>
      <c r="O60" s="134">
        <v>13.7</v>
      </c>
      <c r="P60" s="134">
        <v>15.4</v>
      </c>
      <c r="Q60" s="153"/>
      <c r="R60" s="134">
        <v>46</v>
      </c>
      <c r="S60" s="140">
        <v>36</v>
      </c>
      <c r="T60" s="134">
        <v>6.5</v>
      </c>
      <c r="U60" s="140">
        <v>6</v>
      </c>
      <c r="V60" s="121" t="s">
        <v>113</v>
      </c>
      <c r="W60" s="136" t="s">
        <v>113</v>
      </c>
      <c r="X60" s="141">
        <f t="shared" si="1"/>
        <v>0.32727272727272738</v>
      </c>
    </row>
    <row r="61" spans="1:24" x14ac:dyDescent="0.25">
      <c r="A61" s="191"/>
      <c r="B61" s="192"/>
      <c r="C61" s="192"/>
      <c r="D61" s="158" t="s">
        <v>94</v>
      </c>
      <c r="E61" s="134" t="s">
        <v>175</v>
      </c>
      <c r="F61" s="134">
        <v>16</v>
      </c>
      <c r="G61" s="134">
        <v>1</v>
      </c>
      <c r="H61" s="134">
        <v>3</v>
      </c>
      <c r="I61" s="134">
        <v>147</v>
      </c>
      <c r="J61" s="140">
        <v>110</v>
      </c>
      <c r="K61" s="121">
        <f t="shared" si="2"/>
        <v>147</v>
      </c>
      <c r="L61" s="134">
        <v>48</v>
      </c>
      <c r="M61" s="140">
        <v>37</v>
      </c>
      <c r="N61" s="134">
        <v>15.2</v>
      </c>
      <c r="O61" s="134">
        <v>13.7</v>
      </c>
      <c r="P61" s="134">
        <v>15.4</v>
      </c>
      <c r="Q61" s="153"/>
      <c r="R61" s="134">
        <v>46</v>
      </c>
      <c r="S61" s="140">
        <v>36</v>
      </c>
      <c r="T61" s="134">
        <v>6.5</v>
      </c>
      <c r="U61" s="140">
        <v>6</v>
      </c>
      <c r="V61" s="121" t="s">
        <v>113</v>
      </c>
      <c r="W61" s="136" t="s">
        <v>113</v>
      </c>
      <c r="X61" s="141">
        <f t="shared" si="1"/>
        <v>0.33636363636363642</v>
      </c>
    </row>
    <row r="62" spans="1:24" x14ac:dyDescent="0.25">
      <c r="A62" s="191"/>
      <c r="B62" s="192"/>
      <c r="C62" s="192" t="s">
        <v>196</v>
      </c>
      <c r="D62" s="158" t="s">
        <v>94</v>
      </c>
      <c r="E62" s="134" t="s">
        <v>197</v>
      </c>
      <c r="F62" s="150">
        <v>124122</v>
      </c>
      <c r="G62" s="134">
        <v>2</v>
      </c>
      <c r="H62" s="134">
        <v>3</v>
      </c>
      <c r="I62" s="134">
        <v>140.4</v>
      </c>
      <c r="J62" s="136">
        <v>110</v>
      </c>
      <c r="K62" s="121">
        <f t="shared" si="2"/>
        <v>280.8</v>
      </c>
      <c r="L62" s="134">
        <v>43.3</v>
      </c>
      <c r="M62" s="136">
        <v>37</v>
      </c>
      <c r="N62" s="134">
        <v>13.25</v>
      </c>
      <c r="O62" s="134">
        <v>11.4</v>
      </c>
      <c r="P62" s="134">
        <v>13.25</v>
      </c>
      <c r="Q62" s="153"/>
      <c r="R62" s="134">
        <v>38</v>
      </c>
      <c r="S62" s="136">
        <v>36</v>
      </c>
      <c r="T62" s="134">
        <v>6</v>
      </c>
      <c r="U62" s="136">
        <v>6</v>
      </c>
      <c r="V62" s="121" t="s">
        <v>113</v>
      </c>
      <c r="W62" s="136" t="s">
        <v>113</v>
      </c>
      <c r="X62" s="141">
        <f t="shared" si="1"/>
        <v>0.27636363636363637</v>
      </c>
    </row>
    <row r="63" spans="1:24" x14ac:dyDescent="0.25">
      <c r="A63" s="191"/>
      <c r="B63" s="192"/>
      <c r="C63" s="192"/>
      <c r="D63" s="158" t="s">
        <v>94</v>
      </c>
      <c r="E63" s="134" t="s">
        <v>198</v>
      </c>
      <c r="F63" s="150">
        <v>125123</v>
      </c>
      <c r="G63" s="134">
        <v>2</v>
      </c>
      <c r="H63" s="134">
        <v>3</v>
      </c>
      <c r="I63" s="134">
        <v>140.4</v>
      </c>
      <c r="J63" s="136">
        <v>110</v>
      </c>
      <c r="K63" s="121">
        <f t="shared" si="2"/>
        <v>280.8</v>
      </c>
      <c r="L63" s="134">
        <v>43.3</v>
      </c>
      <c r="M63" s="136">
        <v>37</v>
      </c>
      <c r="N63" s="134">
        <v>13.25</v>
      </c>
      <c r="O63" s="134">
        <v>11.4</v>
      </c>
      <c r="P63" s="134">
        <v>13.25</v>
      </c>
      <c r="Q63" s="153"/>
      <c r="R63" s="134">
        <v>38</v>
      </c>
      <c r="S63" s="136">
        <v>36</v>
      </c>
      <c r="T63" s="134">
        <v>6</v>
      </c>
      <c r="U63" s="136">
        <v>6</v>
      </c>
      <c r="V63" s="121" t="s">
        <v>113</v>
      </c>
      <c r="W63" s="136" t="s">
        <v>113</v>
      </c>
      <c r="X63" s="141">
        <f t="shared" si="1"/>
        <v>0.27636363636363637</v>
      </c>
    </row>
    <row r="64" spans="1:24" x14ac:dyDescent="0.25">
      <c r="A64" s="191"/>
      <c r="B64" s="192"/>
      <c r="C64" s="197" t="s">
        <v>199</v>
      </c>
      <c r="D64" s="158" t="s">
        <v>94</v>
      </c>
      <c r="E64" s="159" t="s">
        <v>200</v>
      </c>
      <c r="F64" s="159">
        <v>120</v>
      </c>
      <c r="G64" s="135">
        <v>1</v>
      </c>
      <c r="H64" s="135">
        <v>3</v>
      </c>
      <c r="I64" s="135">
        <v>128.6</v>
      </c>
      <c r="J64" s="140">
        <v>110</v>
      </c>
      <c r="K64" s="121">
        <f t="shared" si="2"/>
        <v>128.6</v>
      </c>
      <c r="L64" s="135">
        <v>40.9</v>
      </c>
      <c r="M64" s="140">
        <v>37</v>
      </c>
      <c r="N64" s="135">
        <v>13.05</v>
      </c>
      <c r="O64" s="135">
        <v>11.41</v>
      </c>
      <c r="P64" s="135">
        <v>13.05</v>
      </c>
      <c r="Q64" s="160"/>
      <c r="R64" s="135">
        <v>37.5</v>
      </c>
      <c r="S64" s="140">
        <v>36</v>
      </c>
      <c r="T64" s="135">
        <v>6</v>
      </c>
      <c r="U64" s="140">
        <v>6</v>
      </c>
      <c r="V64" s="121" t="s">
        <v>113</v>
      </c>
      <c r="W64" s="136" t="s">
        <v>113</v>
      </c>
      <c r="X64" s="141">
        <f t="shared" si="1"/>
        <v>0.16909090909090896</v>
      </c>
    </row>
    <row r="65" spans="1:24" x14ac:dyDescent="0.25">
      <c r="A65" s="191"/>
      <c r="B65" s="192"/>
      <c r="C65" s="197"/>
      <c r="D65" s="158" t="s">
        <v>94</v>
      </c>
      <c r="E65" s="159" t="s">
        <v>201</v>
      </c>
      <c r="F65" s="159">
        <v>121</v>
      </c>
      <c r="G65" s="135">
        <v>1</v>
      </c>
      <c r="H65" s="135">
        <v>3</v>
      </c>
      <c r="I65" s="135">
        <v>128.6</v>
      </c>
      <c r="J65" s="140">
        <v>110</v>
      </c>
      <c r="K65" s="121">
        <f t="shared" si="2"/>
        <v>128.6</v>
      </c>
      <c r="L65" s="135">
        <v>40.9</v>
      </c>
      <c r="M65" s="140">
        <v>37</v>
      </c>
      <c r="N65" s="135">
        <v>13.05</v>
      </c>
      <c r="O65" s="135">
        <v>11.41</v>
      </c>
      <c r="P65" s="135">
        <v>13.05</v>
      </c>
      <c r="Q65" s="160"/>
      <c r="R65" s="135">
        <v>37.5</v>
      </c>
      <c r="S65" s="140">
        <v>36</v>
      </c>
      <c r="T65" s="135">
        <v>6</v>
      </c>
      <c r="U65" s="140">
        <v>6</v>
      </c>
      <c r="V65" s="121" t="s">
        <v>113</v>
      </c>
      <c r="W65" s="136" t="s">
        <v>113</v>
      </c>
      <c r="X65" s="141">
        <f t="shared" si="1"/>
        <v>0.16909090909090896</v>
      </c>
    </row>
    <row r="66" spans="1:24" x14ac:dyDescent="0.25">
      <c r="A66" s="191"/>
      <c r="B66" s="192"/>
      <c r="C66" s="197"/>
      <c r="D66" s="158" t="s">
        <v>94</v>
      </c>
      <c r="E66" s="159" t="s">
        <v>202</v>
      </c>
      <c r="F66" s="159">
        <v>118</v>
      </c>
      <c r="G66" s="135">
        <v>1</v>
      </c>
      <c r="H66" s="135">
        <v>3</v>
      </c>
      <c r="I66" s="135">
        <v>133.80000000000001</v>
      </c>
      <c r="J66" s="136">
        <v>110</v>
      </c>
      <c r="K66" s="121">
        <f t="shared" si="2"/>
        <v>133.80000000000001</v>
      </c>
      <c r="L66" s="135">
        <v>41</v>
      </c>
      <c r="M66" s="136">
        <v>37</v>
      </c>
      <c r="N66" s="135">
        <v>13.63</v>
      </c>
      <c r="O66" s="135">
        <v>12.2</v>
      </c>
      <c r="P66" s="135">
        <v>13.63</v>
      </c>
      <c r="Q66" s="160"/>
      <c r="R66" s="135">
        <v>39.5</v>
      </c>
      <c r="S66" s="136">
        <v>36</v>
      </c>
      <c r="T66" s="135">
        <v>6</v>
      </c>
      <c r="U66" s="136">
        <v>6</v>
      </c>
      <c r="V66" s="121" t="s">
        <v>113</v>
      </c>
      <c r="W66" s="136" t="s">
        <v>113</v>
      </c>
      <c r="X66" s="141">
        <f t="shared" si="1"/>
        <v>0.21636363636363654</v>
      </c>
    </row>
    <row r="67" spans="1:24" x14ac:dyDescent="0.25">
      <c r="A67" s="191"/>
      <c r="B67" s="192"/>
      <c r="C67" s="197"/>
      <c r="D67" s="158" t="s">
        <v>94</v>
      </c>
      <c r="E67" s="159" t="s">
        <v>203</v>
      </c>
      <c r="F67" s="154">
        <v>119117</v>
      </c>
      <c r="G67" s="134">
        <v>2</v>
      </c>
      <c r="H67" s="134">
        <v>3</v>
      </c>
      <c r="I67" s="135">
        <v>133.80000000000001</v>
      </c>
      <c r="J67" s="136">
        <v>110</v>
      </c>
      <c r="K67" s="121">
        <f t="shared" ref="K67:K77" si="3">SUM(G67*I67)</f>
        <v>267.60000000000002</v>
      </c>
      <c r="L67" s="135">
        <v>41</v>
      </c>
      <c r="M67" s="136">
        <v>37</v>
      </c>
      <c r="N67" s="135">
        <v>13.63</v>
      </c>
      <c r="O67" s="135">
        <v>12.2</v>
      </c>
      <c r="P67" s="135">
        <v>13.63</v>
      </c>
      <c r="Q67" s="160"/>
      <c r="R67" s="135">
        <v>39.5</v>
      </c>
      <c r="S67" s="136">
        <v>36</v>
      </c>
      <c r="T67" s="135">
        <v>6</v>
      </c>
      <c r="U67" s="136">
        <v>6</v>
      </c>
      <c r="V67" s="121" t="s">
        <v>113</v>
      </c>
      <c r="W67" s="136" t="s">
        <v>113</v>
      </c>
      <c r="X67" s="141">
        <f t="shared" ref="X67:X77" si="4">I67/J67-100%</f>
        <v>0.21636363636363654</v>
      </c>
    </row>
    <row r="68" spans="1:24" x14ac:dyDescent="0.25">
      <c r="A68" s="191"/>
      <c r="B68" s="192"/>
      <c r="C68" s="192" t="s">
        <v>204</v>
      </c>
      <c r="D68" s="158" t="s">
        <v>94</v>
      </c>
      <c r="E68" s="134" t="s">
        <v>200</v>
      </c>
      <c r="F68" s="150">
        <v>112114</v>
      </c>
      <c r="G68" s="135">
        <v>2</v>
      </c>
      <c r="H68" s="135">
        <v>3</v>
      </c>
      <c r="I68" s="135">
        <v>128.6</v>
      </c>
      <c r="J68" s="140">
        <v>110</v>
      </c>
      <c r="K68" s="121">
        <f t="shared" si="3"/>
        <v>257.2</v>
      </c>
      <c r="L68" s="135">
        <v>40.9</v>
      </c>
      <c r="M68" s="140">
        <v>37</v>
      </c>
      <c r="N68" s="135">
        <v>13.05</v>
      </c>
      <c r="O68" s="135">
        <v>11.41</v>
      </c>
      <c r="P68" s="135">
        <v>13.05</v>
      </c>
      <c r="Q68" s="160"/>
      <c r="R68" s="135">
        <v>37.5</v>
      </c>
      <c r="S68" s="140">
        <v>36</v>
      </c>
      <c r="T68" s="135">
        <v>6</v>
      </c>
      <c r="U68" s="140">
        <v>6</v>
      </c>
      <c r="V68" s="121" t="s">
        <v>113</v>
      </c>
      <c r="W68" s="136" t="s">
        <v>113</v>
      </c>
      <c r="X68" s="141">
        <f t="shared" si="4"/>
        <v>0.16909090909090896</v>
      </c>
    </row>
    <row r="69" spans="1:24" x14ac:dyDescent="0.25">
      <c r="A69" s="191"/>
      <c r="B69" s="192"/>
      <c r="C69" s="192"/>
      <c r="D69" s="158" t="s">
        <v>94</v>
      </c>
      <c r="E69" s="134" t="s">
        <v>202</v>
      </c>
      <c r="F69" s="134">
        <v>116</v>
      </c>
      <c r="G69" s="135">
        <v>1</v>
      </c>
      <c r="H69" s="135">
        <v>3</v>
      </c>
      <c r="I69" s="135">
        <v>133.80000000000001</v>
      </c>
      <c r="J69" s="136">
        <v>110</v>
      </c>
      <c r="K69" s="121">
        <f t="shared" si="3"/>
        <v>133.80000000000001</v>
      </c>
      <c r="L69" s="135">
        <v>41</v>
      </c>
      <c r="M69" s="136">
        <v>37</v>
      </c>
      <c r="N69" s="135">
        <v>13.63</v>
      </c>
      <c r="O69" s="135">
        <v>12.2</v>
      </c>
      <c r="P69" s="135">
        <v>13.63</v>
      </c>
      <c r="Q69" s="160"/>
      <c r="R69" s="135">
        <v>39.5</v>
      </c>
      <c r="S69" s="136">
        <v>36</v>
      </c>
      <c r="T69" s="135">
        <v>6</v>
      </c>
      <c r="U69" s="136">
        <v>6</v>
      </c>
      <c r="V69" s="121" t="s">
        <v>113</v>
      </c>
      <c r="W69" s="136" t="s">
        <v>113</v>
      </c>
      <c r="X69" s="141">
        <f t="shared" si="4"/>
        <v>0.21636363636363654</v>
      </c>
    </row>
    <row r="70" spans="1:24" x14ac:dyDescent="0.25">
      <c r="A70" s="191"/>
      <c r="B70" s="192"/>
      <c r="C70" s="192"/>
      <c r="D70" s="158" t="s">
        <v>94</v>
      </c>
      <c r="E70" s="134" t="s">
        <v>203</v>
      </c>
      <c r="F70" s="134">
        <v>115</v>
      </c>
      <c r="G70" s="134">
        <v>1</v>
      </c>
      <c r="H70" s="134">
        <v>3</v>
      </c>
      <c r="I70" s="135">
        <v>133.80000000000001</v>
      </c>
      <c r="J70" s="136">
        <v>110</v>
      </c>
      <c r="K70" s="121">
        <f t="shared" si="3"/>
        <v>133.80000000000001</v>
      </c>
      <c r="L70" s="135">
        <v>41</v>
      </c>
      <c r="M70" s="136">
        <v>37</v>
      </c>
      <c r="N70" s="135">
        <v>13.63</v>
      </c>
      <c r="O70" s="135">
        <v>12.2</v>
      </c>
      <c r="P70" s="135">
        <v>13.63</v>
      </c>
      <c r="Q70" s="160"/>
      <c r="R70" s="135">
        <v>39.5</v>
      </c>
      <c r="S70" s="136">
        <v>36</v>
      </c>
      <c r="T70" s="135">
        <v>6</v>
      </c>
      <c r="U70" s="136">
        <v>6</v>
      </c>
      <c r="V70" s="121" t="s">
        <v>113</v>
      </c>
      <c r="W70" s="136" t="s">
        <v>113</v>
      </c>
      <c r="X70" s="141">
        <f t="shared" si="4"/>
        <v>0.21636363636363654</v>
      </c>
    </row>
    <row r="71" spans="1:24" x14ac:dyDescent="0.25">
      <c r="A71" s="191"/>
      <c r="B71" s="192"/>
      <c r="C71" s="192"/>
      <c r="D71" s="134" t="s">
        <v>139</v>
      </c>
      <c r="E71" s="134" t="s">
        <v>205</v>
      </c>
      <c r="F71" s="134">
        <v>113</v>
      </c>
      <c r="G71" s="134">
        <v>1</v>
      </c>
      <c r="H71" s="134">
        <v>4</v>
      </c>
      <c r="I71" s="134">
        <v>140.4</v>
      </c>
      <c r="J71" s="136">
        <v>120</v>
      </c>
      <c r="K71" s="121">
        <f t="shared" si="3"/>
        <v>140.4</v>
      </c>
      <c r="L71" s="134">
        <v>42.4</v>
      </c>
      <c r="M71" s="136">
        <v>40</v>
      </c>
      <c r="N71" s="134">
        <v>13.05</v>
      </c>
      <c r="O71" s="134">
        <v>11.89</v>
      </c>
      <c r="P71" s="134">
        <v>8.9</v>
      </c>
      <c r="Q71" s="135">
        <v>13.05</v>
      </c>
      <c r="R71" s="134">
        <v>46.8</v>
      </c>
      <c r="S71" s="136">
        <v>43</v>
      </c>
      <c r="T71" s="134">
        <v>8</v>
      </c>
      <c r="U71" s="136">
        <v>6</v>
      </c>
      <c r="V71" s="121" t="s">
        <v>113</v>
      </c>
      <c r="W71" s="136" t="s">
        <v>113</v>
      </c>
      <c r="X71" s="141">
        <f t="shared" si="4"/>
        <v>0.17000000000000015</v>
      </c>
    </row>
    <row r="72" spans="1:24" x14ac:dyDescent="0.25">
      <c r="A72" s="191"/>
      <c r="B72" s="192"/>
      <c r="C72" s="197" t="s">
        <v>206</v>
      </c>
      <c r="D72" s="158" t="s">
        <v>94</v>
      </c>
      <c r="E72" s="159" t="s">
        <v>207</v>
      </c>
      <c r="F72" s="159">
        <v>91</v>
      </c>
      <c r="G72" s="135">
        <v>1</v>
      </c>
      <c r="H72" s="135">
        <v>3</v>
      </c>
      <c r="I72" s="135">
        <v>126</v>
      </c>
      <c r="J72" s="140">
        <v>110</v>
      </c>
      <c r="K72" s="121">
        <f t="shared" si="3"/>
        <v>126</v>
      </c>
      <c r="L72" s="135">
        <v>38</v>
      </c>
      <c r="M72" s="140">
        <v>37</v>
      </c>
      <c r="N72" s="135">
        <v>11.7</v>
      </c>
      <c r="O72" s="135">
        <v>11.8</v>
      </c>
      <c r="P72" s="135">
        <v>11.5</v>
      </c>
      <c r="Q72" s="160"/>
      <c r="R72" s="135">
        <v>36</v>
      </c>
      <c r="S72" s="140">
        <v>36</v>
      </c>
      <c r="T72" s="135">
        <v>6.5</v>
      </c>
      <c r="U72" s="140">
        <v>6</v>
      </c>
      <c r="V72" s="121" t="s">
        <v>113</v>
      </c>
      <c r="W72" s="136" t="s">
        <v>113</v>
      </c>
      <c r="X72" s="141">
        <f t="shared" si="4"/>
        <v>0.1454545454545455</v>
      </c>
    </row>
    <row r="73" spans="1:24" x14ac:dyDescent="0.25">
      <c r="A73" s="191"/>
      <c r="B73" s="192"/>
      <c r="C73" s="197"/>
      <c r="D73" s="158" t="s">
        <v>94</v>
      </c>
      <c r="E73" s="159" t="s">
        <v>208</v>
      </c>
      <c r="F73" s="159" t="s">
        <v>209</v>
      </c>
      <c r="G73" s="135">
        <v>2</v>
      </c>
      <c r="H73" s="135">
        <v>3</v>
      </c>
      <c r="I73" s="135">
        <v>126</v>
      </c>
      <c r="J73" s="140">
        <v>110</v>
      </c>
      <c r="K73" s="121">
        <f t="shared" si="3"/>
        <v>252</v>
      </c>
      <c r="L73" s="135">
        <v>38</v>
      </c>
      <c r="M73" s="140">
        <v>37</v>
      </c>
      <c r="N73" s="135">
        <v>11.7</v>
      </c>
      <c r="O73" s="135">
        <v>11.8</v>
      </c>
      <c r="P73" s="135">
        <v>11.5</v>
      </c>
      <c r="Q73" s="160"/>
      <c r="R73" s="135">
        <v>36</v>
      </c>
      <c r="S73" s="140">
        <v>36</v>
      </c>
      <c r="T73" s="135">
        <v>6.5</v>
      </c>
      <c r="U73" s="140">
        <v>6</v>
      </c>
      <c r="V73" s="121" t="s">
        <v>113</v>
      </c>
      <c r="W73" s="136" t="s">
        <v>113</v>
      </c>
      <c r="X73" s="141">
        <f t="shared" si="4"/>
        <v>0.1454545454545455</v>
      </c>
    </row>
    <row r="74" spans="1:24" x14ac:dyDescent="0.25">
      <c r="A74" s="191"/>
      <c r="B74" s="192"/>
      <c r="C74" s="197"/>
      <c r="D74" s="158" t="s">
        <v>94</v>
      </c>
      <c r="E74" s="159" t="s">
        <v>210</v>
      </c>
      <c r="F74" s="159">
        <v>88</v>
      </c>
      <c r="G74" s="135">
        <v>1</v>
      </c>
      <c r="H74" s="135">
        <v>3</v>
      </c>
      <c r="I74" s="135">
        <v>126</v>
      </c>
      <c r="J74" s="140">
        <v>110</v>
      </c>
      <c r="K74" s="121">
        <f t="shared" si="3"/>
        <v>126</v>
      </c>
      <c r="L74" s="135">
        <v>41</v>
      </c>
      <c r="M74" s="140">
        <v>37</v>
      </c>
      <c r="N74" s="135">
        <v>11.7</v>
      </c>
      <c r="O74" s="135">
        <v>11.8</v>
      </c>
      <c r="P74" s="135">
        <v>11.5</v>
      </c>
      <c r="Q74" s="160"/>
      <c r="R74" s="135">
        <v>36</v>
      </c>
      <c r="S74" s="140">
        <v>36</v>
      </c>
      <c r="T74" s="135">
        <v>6.5</v>
      </c>
      <c r="U74" s="140">
        <v>6</v>
      </c>
      <c r="V74" s="121" t="s">
        <v>113</v>
      </c>
      <c r="W74" s="136" t="s">
        <v>113</v>
      </c>
      <c r="X74" s="141">
        <f t="shared" si="4"/>
        <v>0.1454545454545455</v>
      </c>
    </row>
    <row r="75" spans="1:24" x14ac:dyDescent="0.25">
      <c r="A75" s="191"/>
      <c r="B75" s="192"/>
      <c r="C75" s="192" t="s">
        <v>211</v>
      </c>
      <c r="D75" s="158" t="s">
        <v>94</v>
      </c>
      <c r="E75" s="134" t="s">
        <v>212</v>
      </c>
      <c r="F75" s="134">
        <v>95</v>
      </c>
      <c r="G75" s="134">
        <v>1</v>
      </c>
      <c r="H75" s="134">
        <v>3</v>
      </c>
      <c r="I75" s="135">
        <v>126</v>
      </c>
      <c r="J75" s="140">
        <v>110</v>
      </c>
      <c r="K75" s="121">
        <f t="shared" si="3"/>
        <v>126</v>
      </c>
      <c r="L75" s="135">
        <v>38</v>
      </c>
      <c r="M75" s="140">
        <v>37</v>
      </c>
      <c r="N75" s="135">
        <v>11.7</v>
      </c>
      <c r="O75" s="135">
        <v>11.8</v>
      </c>
      <c r="P75" s="135">
        <v>11.5</v>
      </c>
      <c r="Q75" s="160"/>
      <c r="R75" s="135">
        <v>36</v>
      </c>
      <c r="S75" s="140">
        <v>36</v>
      </c>
      <c r="T75" s="135">
        <v>6.5</v>
      </c>
      <c r="U75" s="140">
        <v>6</v>
      </c>
      <c r="V75" s="121" t="s">
        <v>113</v>
      </c>
      <c r="W75" s="136" t="s">
        <v>113</v>
      </c>
      <c r="X75" s="141">
        <f t="shared" si="4"/>
        <v>0.1454545454545455</v>
      </c>
    </row>
    <row r="76" spans="1:24" x14ac:dyDescent="0.25">
      <c r="A76" s="191"/>
      <c r="B76" s="192"/>
      <c r="C76" s="192"/>
      <c r="D76" s="158" t="s">
        <v>94</v>
      </c>
      <c r="E76" s="134" t="s">
        <v>213</v>
      </c>
      <c r="F76" s="134" t="s">
        <v>214</v>
      </c>
      <c r="G76" s="134">
        <v>2</v>
      </c>
      <c r="H76" s="134">
        <v>3</v>
      </c>
      <c r="I76" s="135">
        <v>126</v>
      </c>
      <c r="J76" s="140">
        <v>110</v>
      </c>
      <c r="K76" s="121">
        <f t="shared" si="3"/>
        <v>252</v>
      </c>
      <c r="L76" s="135">
        <v>38</v>
      </c>
      <c r="M76" s="140">
        <v>37</v>
      </c>
      <c r="N76" s="135">
        <v>11.7</v>
      </c>
      <c r="O76" s="135">
        <v>11.8</v>
      </c>
      <c r="P76" s="135">
        <v>11.5</v>
      </c>
      <c r="Q76" s="160"/>
      <c r="R76" s="135">
        <v>36</v>
      </c>
      <c r="S76" s="140">
        <v>36</v>
      </c>
      <c r="T76" s="135">
        <v>6.5</v>
      </c>
      <c r="U76" s="140">
        <v>6</v>
      </c>
      <c r="V76" s="121" t="s">
        <v>113</v>
      </c>
      <c r="W76" s="136" t="s">
        <v>113</v>
      </c>
      <c r="X76" s="141">
        <f t="shared" si="4"/>
        <v>0.1454545454545455</v>
      </c>
    </row>
    <row r="77" spans="1:24" x14ac:dyDescent="0.25">
      <c r="A77" s="191"/>
      <c r="B77" s="192"/>
      <c r="C77" s="192"/>
      <c r="D77" s="158" t="s">
        <v>94</v>
      </c>
      <c r="E77" s="134" t="s">
        <v>215</v>
      </c>
      <c r="F77" s="134">
        <v>92</v>
      </c>
      <c r="G77" s="134">
        <v>1</v>
      </c>
      <c r="H77" s="134">
        <v>3</v>
      </c>
      <c r="I77" s="135">
        <v>126</v>
      </c>
      <c r="J77" s="140">
        <v>110</v>
      </c>
      <c r="K77" s="121">
        <f t="shared" si="3"/>
        <v>126</v>
      </c>
      <c r="L77" s="135">
        <v>41</v>
      </c>
      <c r="M77" s="140">
        <v>37</v>
      </c>
      <c r="N77" s="135">
        <v>11.7</v>
      </c>
      <c r="O77" s="135">
        <v>11.8</v>
      </c>
      <c r="P77" s="135">
        <v>11.5</v>
      </c>
      <c r="Q77" s="160"/>
      <c r="R77" s="135">
        <v>36</v>
      </c>
      <c r="S77" s="140">
        <v>36</v>
      </c>
      <c r="T77" s="135">
        <v>6.5</v>
      </c>
      <c r="U77" s="140">
        <v>6</v>
      </c>
      <c r="V77" s="121" t="s">
        <v>113</v>
      </c>
      <c r="W77" s="136" t="s">
        <v>113</v>
      </c>
      <c r="X77" s="141">
        <f t="shared" si="4"/>
        <v>0.1454545454545455</v>
      </c>
    </row>
    <row r="78" spans="1:24" x14ac:dyDescent="0.25">
      <c r="A78" s="156"/>
      <c r="B78" s="156"/>
      <c r="C78" s="156"/>
      <c r="D78" s="127"/>
      <c r="E78" s="156"/>
      <c r="F78" s="156"/>
      <c r="G78" s="156"/>
      <c r="H78" s="156"/>
      <c r="I78" s="156"/>
      <c r="J78" s="156"/>
      <c r="K78" s="157">
        <f>SUM(K3:K77)</f>
        <v>17264.949999999997</v>
      </c>
      <c r="L78" s="156"/>
      <c r="M78" s="156"/>
      <c r="N78" s="156"/>
      <c r="O78" s="156"/>
      <c r="P78" s="156"/>
      <c r="Q78" s="156"/>
      <c r="R78" s="156"/>
      <c r="S78" s="156"/>
      <c r="T78" s="156"/>
      <c r="U78" s="156"/>
      <c r="V78" s="156"/>
      <c r="W78" s="156"/>
      <c r="X78" s="138"/>
    </row>
  </sheetData>
  <mergeCells count="39">
    <mergeCell ref="C72:C74"/>
    <mergeCell ref="C75:C77"/>
    <mergeCell ref="R1:S1"/>
    <mergeCell ref="T1:U1"/>
    <mergeCell ref="V1:W1"/>
    <mergeCell ref="X1:X2"/>
    <mergeCell ref="B3:B77"/>
    <mergeCell ref="C3:C6"/>
    <mergeCell ref="C7:C9"/>
    <mergeCell ref="C10:C12"/>
    <mergeCell ref="C13:C15"/>
    <mergeCell ref="C16:C18"/>
    <mergeCell ref="C19:C21"/>
    <mergeCell ref="C22:C25"/>
    <mergeCell ref="C26:C28"/>
    <mergeCell ref="C29:C32"/>
    <mergeCell ref="C33:C36"/>
    <mergeCell ref="C37:C41"/>
    <mergeCell ref="L1:M1"/>
    <mergeCell ref="N1:N2"/>
    <mergeCell ref="O1:O2"/>
    <mergeCell ref="P1:P2"/>
    <mergeCell ref="Q1:Q2"/>
    <mergeCell ref="G1:G2"/>
    <mergeCell ref="I1:J1"/>
    <mergeCell ref="K1:K2"/>
    <mergeCell ref="A1:A77"/>
    <mergeCell ref="B1:B2"/>
    <mergeCell ref="C1:C2"/>
    <mergeCell ref="E1:E2"/>
    <mergeCell ref="F1:F2"/>
    <mergeCell ref="C42:C46"/>
    <mergeCell ref="C47:C52"/>
    <mergeCell ref="C53:C54"/>
    <mergeCell ref="C55:C57"/>
    <mergeCell ref="C58:C61"/>
    <mergeCell ref="C62:C63"/>
    <mergeCell ref="C64:C67"/>
    <mergeCell ref="C68:C71"/>
  </mergeCells>
  <pageMargins left="0.7" right="0.7" top="0.75" bottom="0.75" header="0.3" footer="0.3"/>
  <pageSetup paperSize="8" scale="65" orientation="landscape" horizontalDpi="4294967293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5"/>
  <sheetViews>
    <sheetView workbookViewId="0">
      <selection activeCell="I45" sqref="I45"/>
    </sheetView>
  </sheetViews>
  <sheetFormatPr defaultRowHeight="15" x14ac:dyDescent="0.25"/>
  <cols>
    <col min="2" max="2" width="18" customWidth="1"/>
    <col min="3" max="3" width="12.28515625" customWidth="1"/>
    <col min="5" max="5" width="17.7109375" customWidth="1"/>
  </cols>
  <sheetData>
    <row r="1" spans="1:8" ht="15.75" customHeight="1" x14ac:dyDescent="0.25">
      <c r="A1" s="201" t="s">
        <v>223</v>
      </c>
      <c r="B1" s="201"/>
      <c r="C1" s="201"/>
      <c r="D1" s="201"/>
      <c r="E1" s="201"/>
    </row>
    <row r="2" spans="1:8" ht="15" customHeight="1" x14ac:dyDescent="0.25">
      <c r="A2" s="191" t="s">
        <v>348</v>
      </c>
      <c r="B2" s="190" t="s">
        <v>106</v>
      </c>
      <c r="C2" s="190" t="s">
        <v>59</v>
      </c>
      <c r="D2" s="190" t="s">
        <v>224</v>
      </c>
      <c r="E2" s="190" t="s">
        <v>225</v>
      </c>
    </row>
    <row r="3" spans="1:8" ht="21" customHeight="1" x14ac:dyDescent="0.25">
      <c r="A3" s="191"/>
      <c r="B3" s="190"/>
      <c r="C3" s="190"/>
      <c r="D3" s="190"/>
      <c r="E3" s="190"/>
    </row>
    <row r="4" spans="1:8" ht="15.75" customHeight="1" x14ac:dyDescent="0.25">
      <c r="A4" s="191"/>
      <c r="B4" s="121" t="s">
        <v>226</v>
      </c>
      <c r="C4" s="121">
        <v>13</v>
      </c>
      <c r="D4" s="121">
        <v>17</v>
      </c>
      <c r="E4" s="121">
        <v>0</v>
      </c>
      <c r="F4" s="64"/>
      <c r="G4" s="64"/>
      <c r="H4" s="64"/>
    </row>
    <row r="5" spans="1:8" x14ac:dyDescent="0.25">
      <c r="A5" s="191"/>
      <c r="B5" s="120" t="s">
        <v>227</v>
      </c>
      <c r="C5" s="120">
        <v>24</v>
      </c>
      <c r="D5" s="120">
        <v>30</v>
      </c>
      <c r="E5" s="120">
        <v>27</v>
      </c>
      <c r="F5" s="64"/>
      <c r="G5" s="64"/>
      <c r="H5" s="64"/>
    </row>
    <row r="6" spans="1:8" x14ac:dyDescent="0.25">
      <c r="A6" s="191"/>
      <c r="B6" s="120" t="s">
        <v>228</v>
      </c>
      <c r="C6" s="120">
        <v>8</v>
      </c>
      <c r="D6" s="120">
        <v>10</v>
      </c>
      <c r="E6" s="120">
        <v>10</v>
      </c>
      <c r="F6" s="64"/>
      <c r="G6" s="64"/>
      <c r="H6" s="64"/>
    </row>
    <row r="7" spans="1:8" x14ac:dyDescent="0.25">
      <c r="A7" s="191"/>
      <c r="B7" s="120" t="s">
        <v>229</v>
      </c>
      <c r="C7" s="120">
        <v>28</v>
      </c>
      <c r="D7" s="120">
        <v>36</v>
      </c>
      <c r="E7" s="120">
        <v>35</v>
      </c>
      <c r="F7" s="64"/>
      <c r="G7" s="64"/>
      <c r="H7" s="64"/>
    </row>
    <row r="8" spans="1:8" x14ac:dyDescent="0.25">
      <c r="A8" s="191"/>
      <c r="B8" s="120" t="s">
        <v>230</v>
      </c>
      <c r="C8" s="120">
        <v>51</v>
      </c>
      <c r="D8" s="120">
        <v>64</v>
      </c>
      <c r="E8" s="120">
        <v>46</v>
      </c>
      <c r="F8" s="64"/>
      <c r="G8" s="64"/>
      <c r="H8" s="64"/>
    </row>
    <row r="9" spans="1:8" x14ac:dyDescent="0.25">
      <c r="A9" s="191"/>
      <c r="B9" s="120" t="s">
        <v>231</v>
      </c>
      <c r="C9" s="120">
        <v>5</v>
      </c>
      <c r="D9" s="120">
        <v>7</v>
      </c>
      <c r="E9" s="120">
        <v>0</v>
      </c>
      <c r="F9" s="64"/>
      <c r="G9" s="64"/>
      <c r="H9" s="64"/>
    </row>
    <row r="10" spans="1:8" x14ac:dyDescent="0.25">
      <c r="A10" s="191"/>
      <c r="B10" s="120" t="s">
        <v>285</v>
      </c>
      <c r="C10" s="120">
        <v>24</v>
      </c>
      <c r="D10" s="120">
        <v>30</v>
      </c>
      <c r="E10" s="120">
        <v>30</v>
      </c>
      <c r="F10" s="64"/>
      <c r="G10" s="64"/>
      <c r="H10" s="64"/>
    </row>
    <row r="11" spans="1:8" x14ac:dyDescent="0.25">
      <c r="A11" s="191"/>
      <c r="B11" s="120" t="s">
        <v>111</v>
      </c>
      <c r="C11" s="120">
        <v>2</v>
      </c>
      <c r="D11" s="120">
        <v>4</v>
      </c>
      <c r="E11" s="120">
        <v>4</v>
      </c>
      <c r="F11" s="64"/>
      <c r="G11" s="64"/>
      <c r="H11" s="64"/>
    </row>
    <row r="12" spans="1:8" x14ac:dyDescent="0.25">
      <c r="A12" s="191"/>
      <c r="B12" s="120" t="s">
        <v>114</v>
      </c>
      <c r="C12" s="120">
        <v>2</v>
      </c>
      <c r="D12" s="120">
        <v>4</v>
      </c>
      <c r="E12" s="120">
        <v>4</v>
      </c>
      <c r="F12" s="64"/>
      <c r="G12" s="64"/>
      <c r="H12" s="64"/>
    </row>
    <row r="13" spans="1:8" x14ac:dyDescent="0.25">
      <c r="A13" s="191"/>
      <c r="B13" s="120" t="s">
        <v>115</v>
      </c>
      <c r="C13" s="120">
        <v>1</v>
      </c>
      <c r="D13" s="120">
        <v>2</v>
      </c>
      <c r="E13" s="120">
        <v>0</v>
      </c>
      <c r="F13" s="64"/>
      <c r="G13" s="64"/>
      <c r="H13" s="64"/>
    </row>
    <row r="14" spans="1:8" x14ac:dyDescent="0.25">
      <c r="A14" s="191"/>
      <c r="B14" s="120" t="s">
        <v>118</v>
      </c>
      <c r="C14" s="120">
        <v>2</v>
      </c>
      <c r="D14" s="120">
        <v>4</v>
      </c>
      <c r="E14" s="120">
        <v>4</v>
      </c>
      <c r="F14" s="64"/>
      <c r="G14" s="64"/>
      <c r="H14" s="64"/>
    </row>
    <row r="15" spans="1:8" x14ac:dyDescent="0.25">
      <c r="A15" s="191"/>
      <c r="B15" s="120" t="s">
        <v>146</v>
      </c>
      <c r="C15" s="120">
        <v>8</v>
      </c>
      <c r="D15" s="120">
        <v>16</v>
      </c>
      <c r="E15" s="120">
        <v>0</v>
      </c>
      <c r="F15" s="64"/>
      <c r="G15" s="64"/>
      <c r="H15" s="64"/>
    </row>
    <row r="16" spans="1:8" x14ac:dyDescent="0.25">
      <c r="A16" s="191"/>
      <c r="B16" s="120" t="s">
        <v>154</v>
      </c>
      <c r="C16" s="120">
        <v>3</v>
      </c>
      <c r="D16" s="120">
        <v>6</v>
      </c>
      <c r="E16" s="120">
        <v>6</v>
      </c>
      <c r="F16" s="64"/>
      <c r="G16" s="64"/>
      <c r="H16" s="64"/>
    </row>
    <row r="17" spans="1:8" x14ac:dyDescent="0.25">
      <c r="A17" s="191"/>
      <c r="B17" s="120" t="s">
        <v>158</v>
      </c>
      <c r="C17" s="120">
        <v>18</v>
      </c>
      <c r="D17" s="120">
        <v>36</v>
      </c>
      <c r="E17" s="120">
        <v>35</v>
      </c>
      <c r="F17" s="64"/>
      <c r="G17" s="64"/>
      <c r="H17" s="64"/>
    </row>
    <row r="18" spans="1:8" x14ac:dyDescent="0.25">
      <c r="A18" s="191"/>
      <c r="B18" s="120" t="s">
        <v>162</v>
      </c>
      <c r="C18" s="120">
        <v>3</v>
      </c>
      <c r="D18" s="120">
        <v>6</v>
      </c>
      <c r="E18" s="120">
        <v>6</v>
      </c>
      <c r="F18" s="64"/>
      <c r="G18" s="64"/>
      <c r="H18" s="64"/>
    </row>
    <row r="19" spans="1:8" x14ac:dyDescent="0.25">
      <c r="A19" s="191"/>
      <c r="B19" s="120" t="s">
        <v>166</v>
      </c>
      <c r="C19" s="120">
        <v>4</v>
      </c>
      <c r="D19" s="120">
        <v>8</v>
      </c>
      <c r="E19" s="120">
        <v>8</v>
      </c>
      <c r="F19" s="64"/>
      <c r="G19" s="64"/>
      <c r="H19" s="64"/>
    </row>
    <row r="20" spans="1:8" x14ac:dyDescent="0.25">
      <c r="A20" s="191"/>
      <c r="B20" s="120" t="s">
        <v>147</v>
      </c>
      <c r="C20" s="120">
        <v>8</v>
      </c>
      <c r="D20" s="120">
        <v>16</v>
      </c>
      <c r="E20" s="120">
        <v>16</v>
      </c>
      <c r="F20" s="64"/>
      <c r="G20" s="64"/>
      <c r="H20" s="64"/>
    </row>
    <row r="21" spans="1:8" x14ac:dyDescent="0.25">
      <c r="A21" s="191"/>
      <c r="B21" s="120" t="s">
        <v>170</v>
      </c>
      <c r="C21" s="120">
        <v>4</v>
      </c>
      <c r="D21" s="120">
        <v>8</v>
      </c>
      <c r="E21" s="120">
        <v>8</v>
      </c>
      <c r="F21" s="64"/>
      <c r="G21" s="64"/>
      <c r="H21" s="64"/>
    </row>
    <row r="22" spans="1:8" x14ac:dyDescent="0.25">
      <c r="A22" s="191"/>
      <c r="B22" s="120" t="s">
        <v>149</v>
      </c>
      <c r="C22" s="120">
        <v>8</v>
      </c>
      <c r="D22" s="120">
        <v>16</v>
      </c>
      <c r="E22" s="120">
        <v>16</v>
      </c>
      <c r="F22" s="64"/>
      <c r="G22" s="64"/>
      <c r="H22" s="64"/>
    </row>
    <row r="23" spans="1:8" x14ac:dyDescent="0.25">
      <c r="A23" s="191"/>
      <c r="B23" s="120" t="s">
        <v>174</v>
      </c>
      <c r="C23" s="120">
        <v>8</v>
      </c>
      <c r="D23" s="120">
        <v>16</v>
      </c>
      <c r="E23" s="120">
        <v>16</v>
      </c>
      <c r="F23" s="64"/>
      <c r="G23" s="64"/>
      <c r="H23" s="64"/>
    </row>
    <row r="24" spans="1:8" x14ac:dyDescent="0.25">
      <c r="A24" s="191"/>
      <c r="B24" s="120" t="s">
        <v>175</v>
      </c>
      <c r="C24" s="120">
        <v>4</v>
      </c>
      <c r="D24" s="120">
        <v>8</v>
      </c>
      <c r="E24" s="120">
        <v>8</v>
      </c>
      <c r="F24" s="64"/>
      <c r="G24" s="64"/>
      <c r="H24" s="64"/>
    </row>
    <row r="25" spans="1:8" x14ac:dyDescent="0.25">
      <c r="A25" s="191"/>
      <c r="B25" s="120" t="s">
        <v>179</v>
      </c>
      <c r="C25" s="120">
        <v>5</v>
      </c>
      <c r="D25" s="120">
        <v>10</v>
      </c>
      <c r="E25" s="120">
        <v>7</v>
      </c>
      <c r="F25" s="64"/>
      <c r="G25" s="64"/>
      <c r="H25" s="64"/>
    </row>
    <row r="26" spans="1:8" x14ac:dyDescent="0.25">
      <c r="A26" s="191"/>
      <c r="B26" s="120" t="s">
        <v>172</v>
      </c>
      <c r="C26" s="120">
        <v>5</v>
      </c>
      <c r="D26" s="120">
        <v>10</v>
      </c>
      <c r="E26" s="120">
        <v>10</v>
      </c>
      <c r="F26" s="64"/>
      <c r="G26" s="64"/>
      <c r="H26" s="64"/>
    </row>
    <row r="27" spans="1:8" x14ac:dyDescent="0.25">
      <c r="A27" s="191"/>
      <c r="B27" s="120" t="s">
        <v>121</v>
      </c>
      <c r="C27" s="120">
        <v>8</v>
      </c>
      <c r="D27" s="120">
        <v>16</v>
      </c>
      <c r="E27" s="120">
        <v>16</v>
      </c>
      <c r="F27" s="64"/>
      <c r="G27" s="64"/>
      <c r="H27" s="64"/>
    </row>
    <row r="28" spans="1:8" x14ac:dyDescent="0.25">
      <c r="A28" s="191"/>
      <c r="B28" s="120" t="s">
        <v>125</v>
      </c>
      <c r="C28" s="120">
        <v>4</v>
      </c>
      <c r="D28" s="120">
        <v>8</v>
      </c>
      <c r="E28" s="120">
        <v>8</v>
      </c>
      <c r="F28" s="64"/>
      <c r="G28" s="64"/>
      <c r="H28" s="64"/>
    </row>
    <row r="29" spans="1:8" x14ac:dyDescent="0.25">
      <c r="A29" s="191"/>
      <c r="B29" s="120" t="s">
        <v>127</v>
      </c>
      <c r="C29" s="120">
        <v>2</v>
      </c>
      <c r="D29" s="120">
        <v>4</v>
      </c>
      <c r="E29" s="120">
        <v>4</v>
      </c>
      <c r="F29" s="64"/>
      <c r="G29" s="64"/>
      <c r="H29" s="64"/>
    </row>
    <row r="30" spans="1:8" x14ac:dyDescent="0.25">
      <c r="A30" s="191"/>
      <c r="B30" s="120" t="s">
        <v>130</v>
      </c>
      <c r="C30" s="120">
        <v>6</v>
      </c>
      <c r="D30" s="120">
        <v>12</v>
      </c>
      <c r="E30" s="120">
        <v>12</v>
      </c>
      <c r="F30" s="64"/>
      <c r="G30" s="64"/>
      <c r="H30" s="64"/>
    </row>
    <row r="31" spans="1:8" x14ac:dyDescent="0.25">
      <c r="A31" s="191"/>
      <c r="B31" s="120" t="s">
        <v>133</v>
      </c>
      <c r="C31" s="120">
        <v>10</v>
      </c>
      <c r="D31" s="120">
        <v>20</v>
      </c>
      <c r="E31" s="120">
        <v>20</v>
      </c>
      <c r="F31" s="64"/>
      <c r="G31" s="64"/>
      <c r="H31" s="64"/>
    </row>
    <row r="32" spans="1:8" x14ac:dyDescent="0.25">
      <c r="A32" s="191"/>
      <c r="B32" s="120" t="s">
        <v>136</v>
      </c>
      <c r="C32" s="120">
        <v>6</v>
      </c>
      <c r="D32" s="120">
        <v>12</v>
      </c>
      <c r="E32" s="120">
        <v>12</v>
      </c>
      <c r="F32" s="64"/>
      <c r="G32" s="64"/>
      <c r="H32" s="64"/>
    </row>
    <row r="33" spans="1:8" x14ac:dyDescent="0.25">
      <c r="A33" s="191"/>
      <c r="B33" s="120" t="s">
        <v>138</v>
      </c>
      <c r="C33" s="120">
        <v>8</v>
      </c>
      <c r="D33" s="120">
        <v>16</v>
      </c>
      <c r="E33" s="120">
        <v>16</v>
      </c>
      <c r="F33" s="64"/>
      <c r="G33" s="64"/>
      <c r="H33" s="64"/>
    </row>
    <row r="34" spans="1:8" x14ac:dyDescent="0.25">
      <c r="A34" s="191"/>
      <c r="B34" s="120" t="s">
        <v>142</v>
      </c>
      <c r="C34" s="120">
        <v>2</v>
      </c>
      <c r="D34" s="120">
        <v>4</v>
      </c>
      <c r="E34" s="120">
        <v>4</v>
      </c>
      <c r="F34" s="64"/>
      <c r="G34" s="64"/>
      <c r="H34" s="64"/>
    </row>
    <row r="35" spans="1:8" x14ac:dyDescent="0.25">
      <c r="A35" s="191"/>
      <c r="B35" s="120" t="s">
        <v>173</v>
      </c>
      <c r="C35" s="120">
        <v>7</v>
      </c>
      <c r="D35" s="120">
        <v>14</v>
      </c>
      <c r="E35" s="120">
        <v>14</v>
      </c>
      <c r="F35" s="64"/>
      <c r="G35" s="64"/>
      <c r="H35" s="64"/>
    </row>
    <row r="36" spans="1:8" x14ac:dyDescent="0.25">
      <c r="A36" s="191"/>
      <c r="B36" s="120" t="s">
        <v>188</v>
      </c>
      <c r="C36" s="120">
        <v>12</v>
      </c>
      <c r="D36" s="120">
        <v>24</v>
      </c>
      <c r="E36" s="120">
        <v>10</v>
      </c>
      <c r="F36" s="64"/>
      <c r="G36" s="64"/>
      <c r="H36" s="64"/>
    </row>
    <row r="37" spans="1:8" x14ac:dyDescent="0.25">
      <c r="A37" s="191"/>
      <c r="B37" s="120" t="s">
        <v>191</v>
      </c>
      <c r="C37" s="120">
        <v>16</v>
      </c>
      <c r="D37" s="120">
        <v>32</v>
      </c>
      <c r="E37" s="120">
        <v>6</v>
      </c>
      <c r="F37" s="64"/>
      <c r="G37" s="64"/>
      <c r="H37" s="64"/>
    </row>
    <row r="38" spans="1:8" x14ac:dyDescent="0.25">
      <c r="A38" s="191"/>
      <c r="B38" s="120" t="s">
        <v>193</v>
      </c>
      <c r="C38" s="120">
        <v>8</v>
      </c>
      <c r="D38" s="120">
        <v>16</v>
      </c>
      <c r="E38" s="120">
        <v>0</v>
      </c>
      <c r="F38" s="64"/>
      <c r="G38" s="64"/>
      <c r="H38" s="64"/>
    </row>
    <row r="39" spans="1:8" x14ac:dyDescent="0.25">
      <c r="A39" s="191"/>
      <c r="B39" s="120" t="s">
        <v>196</v>
      </c>
      <c r="C39" s="120">
        <v>4</v>
      </c>
      <c r="D39" s="120">
        <v>8</v>
      </c>
      <c r="E39" s="120">
        <v>0</v>
      </c>
      <c r="F39" s="64"/>
      <c r="G39" s="64"/>
      <c r="H39" s="64"/>
    </row>
    <row r="40" spans="1:8" x14ac:dyDescent="0.25">
      <c r="A40" s="191"/>
      <c r="B40" s="120" t="s">
        <v>199</v>
      </c>
      <c r="C40" s="120">
        <v>5</v>
      </c>
      <c r="D40" s="120">
        <v>10</v>
      </c>
      <c r="E40" s="120">
        <v>0</v>
      </c>
      <c r="F40" s="64"/>
      <c r="G40" s="64"/>
      <c r="H40" s="64"/>
    </row>
    <row r="41" spans="1:8" x14ac:dyDescent="0.25">
      <c r="A41" s="191"/>
      <c r="B41" s="120" t="s">
        <v>204</v>
      </c>
      <c r="C41" s="120">
        <v>5</v>
      </c>
      <c r="D41" s="120">
        <v>10</v>
      </c>
      <c r="E41" s="120">
        <v>0</v>
      </c>
      <c r="F41" s="64"/>
      <c r="G41" s="64"/>
      <c r="H41" s="64"/>
    </row>
    <row r="42" spans="1:8" x14ac:dyDescent="0.25">
      <c r="A42" s="191"/>
      <c r="B42" s="120" t="s">
        <v>206</v>
      </c>
      <c r="C42" s="120">
        <v>4</v>
      </c>
      <c r="D42" s="120">
        <v>8</v>
      </c>
      <c r="E42" s="120">
        <v>8</v>
      </c>
      <c r="F42" s="64"/>
      <c r="G42" s="64"/>
      <c r="H42" s="64"/>
    </row>
    <row r="43" spans="1:8" x14ac:dyDescent="0.25">
      <c r="A43" s="191"/>
      <c r="B43" s="120" t="s">
        <v>211</v>
      </c>
      <c r="C43" s="120">
        <v>4</v>
      </c>
      <c r="D43" s="120">
        <v>8</v>
      </c>
      <c r="E43" s="120">
        <v>0</v>
      </c>
      <c r="F43" s="64"/>
      <c r="G43" s="64"/>
      <c r="H43" s="64"/>
    </row>
    <row r="44" spans="1:8" s="12" customFormat="1" x14ac:dyDescent="0.25">
      <c r="A44" s="191"/>
      <c r="B44" s="166" t="s">
        <v>35</v>
      </c>
      <c r="C44" s="166">
        <f>SUM(C4:C43)</f>
        <v>349</v>
      </c>
      <c r="D44" s="166">
        <f>SUM(D4:D43)</f>
        <v>586</v>
      </c>
      <c r="E44" s="166">
        <f>SUM(E4:E43)</f>
        <v>426</v>
      </c>
      <c r="F44" s="122"/>
      <c r="G44" s="122"/>
      <c r="H44" s="122"/>
    </row>
    <row r="45" spans="1:8" s="12" customFormat="1" x14ac:dyDescent="0.25">
      <c r="A45" s="123"/>
      <c r="B45" s="119"/>
      <c r="C45" s="119"/>
      <c r="D45" s="119"/>
      <c r="E45" s="119"/>
      <c r="F45" s="122"/>
      <c r="G45" s="122"/>
      <c r="H45" s="122"/>
    </row>
    <row r="46" spans="1:8" x14ac:dyDescent="0.25">
      <c r="A46" s="191" t="s">
        <v>349</v>
      </c>
      <c r="B46" s="120" t="s">
        <v>232</v>
      </c>
      <c r="C46" s="120" t="s">
        <v>340</v>
      </c>
      <c r="D46" s="120">
        <v>21</v>
      </c>
      <c r="E46" s="120" t="s">
        <v>30</v>
      </c>
      <c r="F46" s="64"/>
      <c r="G46" s="64"/>
      <c r="H46" s="64"/>
    </row>
    <row r="47" spans="1:8" x14ac:dyDescent="0.25">
      <c r="A47" s="191"/>
      <c r="B47" s="120" t="s">
        <v>233</v>
      </c>
      <c r="C47" s="120" t="s">
        <v>30</v>
      </c>
      <c r="D47" s="120">
        <v>5</v>
      </c>
      <c r="E47" s="120" t="s">
        <v>30</v>
      </c>
      <c r="F47" s="64"/>
      <c r="G47" s="64"/>
      <c r="H47" s="64"/>
    </row>
    <row r="48" spans="1:8" x14ac:dyDescent="0.25">
      <c r="A48" s="191"/>
      <c r="B48" s="120" t="s">
        <v>341</v>
      </c>
      <c r="C48" s="120" t="s">
        <v>30</v>
      </c>
      <c r="D48" s="120">
        <v>68</v>
      </c>
      <c r="E48" s="120" t="s">
        <v>30</v>
      </c>
      <c r="F48" s="64"/>
      <c r="G48" s="64"/>
      <c r="H48" s="64"/>
    </row>
    <row r="49" spans="1:8" x14ac:dyDescent="0.25">
      <c r="A49" s="191"/>
      <c r="B49" s="120" t="s">
        <v>344</v>
      </c>
      <c r="C49" s="120" t="s">
        <v>30</v>
      </c>
      <c r="D49" s="120">
        <v>6</v>
      </c>
      <c r="E49" s="120" t="s">
        <v>30</v>
      </c>
      <c r="F49" s="64"/>
      <c r="G49" s="64"/>
      <c r="H49" s="64"/>
    </row>
    <row r="50" spans="1:8" x14ac:dyDescent="0.25">
      <c r="A50" s="191"/>
      <c r="B50" s="120" t="s">
        <v>343</v>
      </c>
      <c r="C50" s="120" t="s">
        <v>30</v>
      </c>
      <c r="D50" s="120">
        <v>9</v>
      </c>
      <c r="E50" s="120" t="s">
        <v>30</v>
      </c>
      <c r="F50" s="64"/>
      <c r="G50" s="64"/>
      <c r="H50" s="64"/>
    </row>
    <row r="51" spans="1:8" x14ac:dyDescent="0.25">
      <c r="A51" s="191"/>
      <c r="B51" s="166" t="s">
        <v>35</v>
      </c>
      <c r="C51" s="166" t="s">
        <v>30</v>
      </c>
      <c r="D51" s="166">
        <f>SUM(D46:D50,D44)</f>
        <v>695</v>
      </c>
      <c r="E51" s="166" t="s">
        <v>30</v>
      </c>
      <c r="F51" s="64"/>
      <c r="G51" s="64"/>
      <c r="H51" s="64"/>
    </row>
    <row r="52" spans="1:8" x14ac:dyDescent="0.25">
      <c r="C52" s="23"/>
    </row>
    <row r="53" spans="1:8" x14ac:dyDescent="0.25">
      <c r="A53" s="200" t="s">
        <v>350</v>
      </c>
      <c r="B53" s="200"/>
      <c r="C53" s="200"/>
      <c r="D53" s="200"/>
    </row>
    <row r="54" spans="1:8" x14ac:dyDescent="0.25">
      <c r="A54" s="200" t="s">
        <v>351</v>
      </c>
      <c r="B54" s="200"/>
      <c r="C54" s="200"/>
      <c r="D54" s="200"/>
    </row>
    <row r="55" spans="1:8" x14ac:dyDescent="0.25">
      <c r="A55" t="s">
        <v>347</v>
      </c>
    </row>
  </sheetData>
  <mergeCells count="9">
    <mergeCell ref="A54:D54"/>
    <mergeCell ref="A53:D53"/>
    <mergeCell ref="A1:E1"/>
    <mergeCell ref="E2:E3"/>
    <mergeCell ref="B2:B3"/>
    <mergeCell ref="C2:C3"/>
    <mergeCell ref="D2:D3"/>
    <mergeCell ref="A2:A44"/>
    <mergeCell ref="A46:A51"/>
  </mergeCells>
  <pageMargins left="0.7" right="0.7" top="0.75" bottom="0.75" header="0.3" footer="0.3"/>
  <pageSetup paperSize="8" scale="98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4"/>
  <sheetViews>
    <sheetView workbookViewId="0">
      <selection sqref="A1:F14"/>
    </sheetView>
  </sheetViews>
  <sheetFormatPr defaultRowHeight="15" x14ac:dyDescent="0.25"/>
  <sheetData>
    <row r="1" spans="1:6" ht="15" customHeight="1" x14ac:dyDescent="0.25">
      <c r="A1" s="201" t="s">
        <v>238</v>
      </c>
      <c r="B1" s="201"/>
      <c r="C1" s="201"/>
      <c r="D1" s="201"/>
      <c r="E1" s="201"/>
      <c r="F1" s="201"/>
    </row>
    <row r="2" spans="1:6" x14ac:dyDescent="0.25">
      <c r="A2" s="191" t="s">
        <v>238</v>
      </c>
      <c r="B2" s="190" t="s">
        <v>106</v>
      </c>
      <c r="C2" s="190" t="s">
        <v>59</v>
      </c>
      <c r="D2" s="190" t="s">
        <v>239</v>
      </c>
      <c r="E2" s="190" t="s">
        <v>240</v>
      </c>
      <c r="F2" s="202" t="s">
        <v>35</v>
      </c>
    </row>
    <row r="3" spans="1:6" ht="24" customHeight="1" x14ac:dyDescent="0.25">
      <c r="A3" s="191"/>
      <c r="B3" s="190"/>
      <c r="C3" s="190"/>
      <c r="D3" s="190"/>
      <c r="E3" s="190"/>
      <c r="F3" s="202"/>
    </row>
    <row r="4" spans="1:6" x14ac:dyDescent="0.25">
      <c r="A4" s="191"/>
      <c r="B4" s="134" t="s">
        <v>226</v>
      </c>
      <c r="C4" s="134">
        <v>13</v>
      </c>
      <c r="D4" s="134">
        <v>24</v>
      </c>
      <c r="E4" s="134">
        <v>7</v>
      </c>
      <c r="F4" s="135">
        <v>24</v>
      </c>
    </row>
    <row r="5" spans="1:6" x14ac:dyDescent="0.25">
      <c r="A5" s="191"/>
      <c r="B5" s="167" t="s">
        <v>241</v>
      </c>
      <c r="C5" s="167">
        <v>24</v>
      </c>
      <c r="D5" s="167">
        <v>36</v>
      </c>
      <c r="E5" s="167">
        <v>12</v>
      </c>
      <c r="F5" s="168">
        <v>36</v>
      </c>
    </row>
    <row r="6" spans="1:6" x14ac:dyDescent="0.25">
      <c r="A6" s="191"/>
      <c r="B6" s="167" t="s">
        <v>228</v>
      </c>
      <c r="C6" s="167">
        <v>12</v>
      </c>
      <c r="D6" s="167">
        <v>8</v>
      </c>
      <c r="E6" s="167">
        <v>4</v>
      </c>
      <c r="F6" s="168">
        <v>12</v>
      </c>
    </row>
    <row r="7" spans="1:6" x14ac:dyDescent="0.25">
      <c r="A7" s="191"/>
      <c r="B7" s="167" t="s">
        <v>229</v>
      </c>
      <c r="C7" s="167">
        <v>28</v>
      </c>
      <c r="D7" s="167">
        <v>40</v>
      </c>
      <c r="E7" s="167">
        <v>12</v>
      </c>
      <c r="F7" s="168">
        <v>40</v>
      </c>
    </row>
    <row r="8" spans="1:6" x14ac:dyDescent="0.25">
      <c r="A8" s="191"/>
      <c r="B8" s="167" t="s">
        <v>230</v>
      </c>
      <c r="C8" s="167">
        <v>51</v>
      </c>
      <c r="D8" s="167">
        <v>77</v>
      </c>
      <c r="E8" s="167">
        <v>26</v>
      </c>
      <c r="F8" s="168">
        <v>77</v>
      </c>
    </row>
    <row r="9" spans="1:6" x14ac:dyDescent="0.25">
      <c r="A9" s="191"/>
      <c r="B9" s="167" t="s">
        <v>231</v>
      </c>
      <c r="C9" s="167">
        <v>5</v>
      </c>
      <c r="D9" s="167">
        <v>5</v>
      </c>
      <c r="E9" s="167">
        <v>3</v>
      </c>
      <c r="F9" s="168">
        <v>8</v>
      </c>
    </row>
    <row r="10" spans="1:6" x14ac:dyDescent="0.25">
      <c r="A10" s="191"/>
      <c r="B10" s="167" t="s">
        <v>285</v>
      </c>
      <c r="C10" s="167">
        <v>40</v>
      </c>
      <c r="D10" s="167">
        <v>40</v>
      </c>
      <c r="E10" s="167">
        <v>12</v>
      </c>
      <c r="F10" s="168">
        <v>40</v>
      </c>
    </row>
    <row r="11" spans="1:6" x14ac:dyDescent="0.25">
      <c r="A11" s="191"/>
      <c r="B11" s="167" t="s">
        <v>232</v>
      </c>
      <c r="C11" s="167" t="s">
        <v>242</v>
      </c>
      <c r="D11" s="167">
        <v>14</v>
      </c>
      <c r="E11" s="167">
        <v>14</v>
      </c>
      <c r="F11" s="168">
        <v>14</v>
      </c>
    </row>
    <row r="12" spans="1:6" x14ac:dyDescent="0.25">
      <c r="A12" s="191"/>
      <c r="B12" s="167" t="s">
        <v>234</v>
      </c>
      <c r="C12" s="167" t="s">
        <v>235</v>
      </c>
      <c r="D12" s="167">
        <v>32</v>
      </c>
      <c r="E12" s="167" t="s">
        <v>243</v>
      </c>
      <c r="F12" s="168">
        <v>32</v>
      </c>
    </row>
    <row r="13" spans="1:6" x14ac:dyDescent="0.25">
      <c r="A13" s="191"/>
      <c r="B13" s="167" t="s">
        <v>236</v>
      </c>
      <c r="C13" s="167" t="s">
        <v>235</v>
      </c>
      <c r="D13" s="168">
        <v>32</v>
      </c>
      <c r="E13" s="168" t="s">
        <v>243</v>
      </c>
      <c r="F13" s="168">
        <v>32</v>
      </c>
    </row>
    <row r="14" spans="1:6" x14ac:dyDescent="0.25">
      <c r="A14" s="156"/>
      <c r="B14" s="169"/>
      <c r="C14" s="170" t="s">
        <v>237</v>
      </c>
      <c r="D14" s="171">
        <f>SUM(D4:D13)</f>
        <v>308</v>
      </c>
      <c r="E14" s="171">
        <f>SUM(E4:E13)</f>
        <v>90</v>
      </c>
      <c r="F14" s="171">
        <f>SUM(F4:F13)</f>
        <v>315</v>
      </c>
    </row>
  </sheetData>
  <mergeCells count="7">
    <mergeCell ref="A1:F1"/>
    <mergeCell ref="E2:E3"/>
    <mergeCell ref="F2:F3"/>
    <mergeCell ref="A2:A13"/>
    <mergeCell ref="B2:B3"/>
    <mergeCell ref="C2:C3"/>
    <mergeCell ref="D2:D3"/>
  </mergeCells>
  <pageMargins left="0.7" right="0.7" top="0.75" bottom="0.75" header="0.3" footer="0.3"/>
  <pageSetup paperSize="8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43"/>
  <sheetViews>
    <sheetView topLeftCell="A9" workbookViewId="0">
      <selection sqref="A1:V43"/>
    </sheetView>
  </sheetViews>
  <sheetFormatPr defaultRowHeight="15" x14ac:dyDescent="0.25"/>
  <cols>
    <col min="2" max="3" width="12.28515625" customWidth="1"/>
    <col min="4" max="4" width="14.140625" customWidth="1"/>
    <col min="5" max="5" width="14.28515625" bestFit="1" customWidth="1"/>
    <col min="6" max="6" width="9.5703125" customWidth="1"/>
  </cols>
  <sheetData>
    <row r="1" spans="1:24" ht="15.75" customHeight="1" x14ac:dyDescent="0.25">
      <c r="A1" s="201" t="s">
        <v>244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  <c r="O1" s="201"/>
      <c r="P1" s="201"/>
      <c r="Q1" s="201"/>
      <c r="R1" s="201"/>
      <c r="S1" s="201"/>
      <c r="T1" s="201"/>
      <c r="U1" s="201"/>
      <c r="V1" s="201"/>
    </row>
    <row r="2" spans="1:24" ht="28.5" customHeight="1" x14ac:dyDescent="0.25">
      <c r="A2" s="191" t="s">
        <v>244</v>
      </c>
      <c r="B2" s="190" t="s">
        <v>106</v>
      </c>
      <c r="C2" s="190" t="s">
        <v>245</v>
      </c>
      <c r="D2" s="190" t="s">
        <v>57</v>
      </c>
      <c r="E2" s="190" t="s">
        <v>58</v>
      </c>
      <c r="F2" s="190" t="s">
        <v>246</v>
      </c>
      <c r="G2" s="131" t="s">
        <v>60</v>
      </c>
      <c r="H2" s="190" t="s">
        <v>61</v>
      </c>
      <c r="I2" s="190"/>
      <c r="J2" s="190" t="s">
        <v>62</v>
      </c>
      <c r="K2" s="190" t="s">
        <v>63</v>
      </c>
      <c r="L2" s="190"/>
      <c r="M2" s="190" t="s">
        <v>107</v>
      </c>
      <c r="N2" s="190" t="s">
        <v>108</v>
      </c>
      <c r="O2" s="190" t="s">
        <v>109</v>
      </c>
      <c r="P2" s="190" t="s">
        <v>110</v>
      </c>
      <c r="Q2" s="190" t="s">
        <v>67</v>
      </c>
      <c r="R2" s="190"/>
      <c r="S2" s="190" t="s">
        <v>68</v>
      </c>
      <c r="T2" s="190"/>
      <c r="U2" s="190" t="s">
        <v>69</v>
      </c>
      <c r="V2" s="190"/>
    </row>
    <row r="3" spans="1:24" x14ac:dyDescent="0.25">
      <c r="A3" s="191"/>
      <c r="B3" s="190"/>
      <c r="C3" s="190"/>
      <c r="D3" s="190"/>
      <c r="E3" s="190"/>
      <c r="F3" s="190"/>
      <c r="G3" s="131" t="s">
        <v>71</v>
      </c>
      <c r="H3" s="131" t="s">
        <v>72</v>
      </c>
      <c r="I3" s="131" t="s">
        <v>73</v>
      </c>
      <c r="J3" s="190"/>
      <c r="K3" s="131" t="s">
        <v>72</v>
      </c>
      <c r="L3" s="131" t="s">
        <v>73</v>
      </c>
      <c r="M3" s="190"/>
      <c r="N3" s="190"/>
      <c r="O3" s="190"/>
      <c r="P3" s="190"/>
      <c r="Q3" s="131" t="s">
        <v>72</v>
      </c>
      <c r="R3" s="131" t="s">
        <v>73</v>
      </c>
      <c r="S3" s="131" t="s">
        <v>72</v>
      </c>
      <c r="T3" s="131" t="s">
        <v>73</v>
      </c>
      <c r="U3" s="131" t="s">
        <v>72</v>
      </c>
      <c r="V3" s="131" t="s">
        <v>73</v>
      </c>
    </row>
    <row r="4" spans="1:24" x14ac:dyDescent="0.25">
      <c r="A4" s="191"/>
      <c r="B4" s="206" t="s">
        <v>147</v>
      </c>
      <c r="C4" s="206">
        <v>4</v>
      </c>
      <c r="D4" s="134" t="s">
        <v>92</v>
      </c>
      <c r="E4" s="150">
        <v>163</v>
      </c>
      <c r="F4" s="134">
        <v>1</v>
      </c>
      <c r="G4" s="134">
        <v>3</v>
      </c>
      <c r="H4" s="134">
        <v>110</v>
      </c>
      <c r="I4" s="136">
        <v>92</v>
      </c>
      <c r="J4" s="121">
        <f>SUM(F4*H4)</f>
        <v>110</v>
      </c>
      <c r="K4" s="134">
        <v>36.4</v>
      </c>
      <c r="L4" s="136">
        <v>34</v>
      </c>
      <c r="M4" s="134">
        <v>14.97</v>
      </c>
      <c r="N4" s="134">
        <v>11.69</v>
      </c>
      <c r="O4" s="134">
        <v>7.72</v>
      </c>
      <c r="P4" s="153"/>
      <c r="Q4" s="134">
        <v>34.299999999999997</v>
      </c>
      <c r="R4" s="136">
        <v>32</v>
      </c>
      <c r="S4" s="134">
        <v>5</v>
      </c>
      <c r="T4" s="136">
        <v>5</v>
      </c>
      <c r="U4" s="121" t="s">
        <v>113</v>
      </c>
      <c r="V4" s="136" t="s">
        <v>113</v>
      </c>
    </row>
    <row r="5" spans="1:24" x14ac:dyDescent="0.25">
      <c r="A5" s="191"/>
      <c r="B5" s="206"/>
      <c r="C5" s="206"/>
      <c r="D5" s="134" t="s">
        <v>92</v>
      </c>
      <c r="E5" s="150">
        <v>164165</v>
      </c>
      <c r="F5" s="134">
        <v>2</v>
      </c>
      <c r="G5" s="134">
        <v>3</v>
      </c>
      <c r="H5" s="134">
        <v>110</v>
      </c>
      <c r="I5" s="136">
        <v>92</v>
      </c>
      <c r="J5" s="121">
        <f>SUM(F5*H5)</f>
        <v>220</v>
      </c>
      <c r="K5" s="134">
        <v>36.4</v>
      </c>
      <c r="L5" s="136">
        <v>34</v>
      </c>
      <c r="M5" s="134">
        <v>14.97</v>
      </c>
      <c r="N5" s="134">
        <v>11.69</v>
      </c>
      <c r="O5" s="134">
        <v>7.72</v>
      </c>
      <c r="P5" s="153"/>
      <c r="Q5" s="134">
        <v>34.299999999999997</v>
      </c>
      <c r="R5" s="136">
        <v>32</v>
      </c>
      <c r="S5" s="134">
        <v>5</v>
      </c>
      <c r="T5" s="136">
        <v>5</v>
      </c>
      <c r="U5" s="121" t="s">
        <v>113</v>
      </c>
      <c r="V5" s="136" t="s">
        <v>113</v>
      </c>
    </row>
    <row r="6" spans="1:24" x14ac:dyDescent="0.25">
      <c r="A6" s="191"/>
      <c r="B6" s="206"/>
      <c r="C6" s="206"/>
      <c r="D6" s="134" t="s">
        <v>92</v>
      </c>
      <c r="E6" s="150">
        <v>166</v>
      </c>
      <c r="F6" s="134">
        <v>1</v>
      </c>
      <c r="G6" s="134">
        <v>3</v>
      </c>
      <c r="H6" s="134">
        <v>110</v>
      </c>
      <c r="I6" s="136">
        <v>92</v>
      </c>
      <c r="J6" s="121">
        <f>SUM(F6*H6)</f>
        <v>110</v>
      </c>
      <c r="K6" s="134">
        <v>36.4</v>
      </c>
      <c r="L6" s="136">
        <v>34</v>
      </c>
      <c r="M6" s="134">
        <v>14.97</v>
      </c>
      <c r="N6" s="134">
        <v>11.69</v>
      </c>
      <c r="O6" s="134">
        <v>7.72</v>
      </c>
      <c r="P6" s="153"/>
      <c r="Q6" s="134">
        <v>34.299999999999997</v>
      </c>
      <c r="R6" s="136">
        <v>32</v>
      </c>
      <c r="S6" s="134">
        <v>5</v>
      </c>
      <c r="T6" s="136">
        <v>5</v>
      </c>
      <c r="U6" s="121" t="s">
        <v>113</v>
      </c>
      <c r="V6" s="136" t="s">
        <v>113</v>
      </c>
    </row>
    <row r="7" spans="1:24" x14ac:dyDescent="0.25">
      <c r="A7" s="191"/>
      <c r="B7" s="206" t="s">
        <v>166</v>
      </c>
      <c r="C7" s="206">
        <v>4</v>
      </c>
      <c r="D7" s="134" t="s">
        <v>92</v>
      </c>
      <c r="E7" s="134">
        <v>150</v>
      </c>
      <c r="F7" s="134">
        <v>1</v>
      </c>
      <c r="G7" s="134">
        <v>3</v>
      </c>
      <c r="H7" s="134">
        <v>110</v>
      </c>
      <c r="I7" s="136">
        <v>92</v>
      </c>
      <c r="J7" s="121">
        <f t="shared" ref="J7:J11" si="0">SUM(F7*H7)</f>
        <v>110</v>
      </c>
      <c r="K7" s="134">
        <v>36.4</v>
      </c>
      <c r="L7" s="136">
        <v>34</v>
      </c>
      <c r="M7" s="134">
        <v>14.97</v>
      </c>
      <c r="N7" s="134">
        <v>11.69</v>
      </c>
      <c r="O7" s="134">
        <v>7.72</v>
      </c>
      <c r="P7" s="153"/>
      <c r="Q7" s="134">
        <v>34.299999999999997</v>
      </c>
      <c r="R7" s="136">
        <v>32</v>
      </c>
      <c r="S7" s="134">
        <v>5</v>
      </c>
      <c r="T7" s="136">
        <v>5</v>
      </c>
      <c r="U7" s="121" t="s">
        <v>113</v>
      </c>
      <c r="V7" s="136" t="s">
        <v>113</v>
      </c>
    </row>
    <row r="8" spans="1:24" x14ac:dyDescent="0.25">
      <c r="A8" s="191"/>
      <c r="B8" s="206"/>
      <c r="C8" s="206"/>
      <c r="D8" s="134" t="s">
        <v>92</v>
      </c>
      <c r="E8" s="150">
        <v>151152</v>
      </c>
      <c r="F8" s="134">
        <v>2</v>
      </c>
      <c r="G8" s="134">
        <v>3</v>
      </c>
      <c r="H8" s="134">
        <v>110</v>
      </c>
      <c r="I8" s="136">
        <v>92</v>
      </c>
      <c r="J8" s="121">
        <f t="shared" si="0"/>
        <v>220</v>
      </c>
      <c r="K8" s="134">
        <v>36.4</v>
      </c>
      <c r="L8" s="136">
        <v>34</v>
      </c>
      <c r="M8" s="134">
        <v>14.97</v>
      </c>
      <c r="N8" s="134">
        <v>11.69</v>
      </c>
      <c r="O8" s="134">
        <v>7.72</v>
      </c>
      <c r="P8" s="153"/>
      <c r="Q8" s="134">
        <v>34.299999999999997</v>
      </c>
      <c r="R8" s="136">
        <v>32</v>
      </c>
      <c r="S8" s="134">
        <v>5</v>
      </c>
      <c r="T8" s="136">
        <v>5</v>
      </c>
      <c r="U8" s="121" t="s">
        <v>113</v>
      </c>
      <c r="V8" s="136" t="s">
        <v>113</v>
      </c>
    </row>
    <row r="9" spans="1:24" x14ac:dyDescent="0.25">
      <c r="A9" s="191"/>
      <c r="B9" s="206"/>
      <c r="C9" s="206"/>
      <c r="D9" s="134" t="s">
        <v>92</v>
      </c>
      <c r="E9" s="134">
        <v>153</v>
      </c>
      <c r="F9" s="134">
        <v>1</v>
      </c>
      <c r="G9" s="134">
        <v>3</v>
      </c>
      <c r="H9" s="134">
        <v>110</v>
      </c>
      <c r="I9" s="136">
        <v>92</v>
      </c>
      <c r="J9" s="121">
        <f t="shared" si="0"/>
        <v>110</v>
      </c>
      <c r="K9" s="134">
        <v>36.4</v>
      </c>
      <c r="L9" s="136">
        <v>34</v>
      </c>
      <c r="M9" s="134">
        <v>14.97</v>
      </c>
      <c r="N9" s="134">
        <v>11.69</v>
      </c>
      <c r="O9" s="134">
        <v>7.72</v>
      </c>
      <c r="P9" s="153"/>
      <c r="Q9" s="134">
        <v>34.299999999999997</v>
      </c>
      <c r="R9" s="136">
        <v>32</v>
      </c>
      <c r="S9" s="134">
        <v>5</v>
      </c>
      <c r="T9" s="136">
        <v>5</v>
      </c>
      <c r="U9" s="121" t="s">
        <v>113</v>
      </c>
      <c r="V9" s="136" t="s">
        <v>113</v>
      </c>
    </row>
    <row r="10" spans="1:24" x14ac:dyDescent="0.25">
      <c r="A10" s="191"/>
      <c r="B10" s="206" t="s">
        <v>175</v>
      </c>
      <c r="C10" s="206">
        <v>4</v>
      </c>
      <c r="D10" s="135" t="s">
        <v>92</v>
      </c>
      <c r="E10" s="134">
        <v>190</v>
      </c>
      <c r="F10" s="134">
        <v>1</v>
      </c>
      <c r="G10" s="134">
        <v>3</v>
      </c>
      <c r="H10" s="134">
        <v>110</v>
      </c>
      <c r="I10" s="136">
        <v>92</v>
      </c>
      <c r="J10" s="121">
        <f t="shared" si="0"/>
        <v>110</v>
      </c>
      <c r="K10" s="134">
        <v>36.4</v>
      </c>
      <c r="L10" s="136">
        <v>34</v>
      </c>
      <c r="M10" s="134">
        <v>14.97</v>
      </c>
      <c r="N10" s="134">
        <v>11.69</v>
      </c>
      <c r="O10" s="134">
        <v>7.72</v>
      </c>
      <c r="P10" s="153"/>
      <c r="Q10" s="134">
        <v>34.299999999999997</v>
      </c>
      <c r="R10" s="136">
        <v>32</v>
      </c>
      <c r="S10" s="134">
        <v>5</v>
      </c>
      <c r="T10" s="136">
        <v>5</v>
      </c>
      <c r="U10" s="121" t="s">
        <v>113</v>
      </c>
      <c r="V10" s="136" t="s">
        <v>113</v>
      </c>
    </row>
    <row r="11" spans="1:24" x14ac:dyDescent="0.25">
      <c r="A11" s="191"/>
      <c r="B11" s="206"/>
      <c r="C11" s="206"/>
      <c r="D11" s="135" t="s">
        <v>92</v>
      </c>
      <c r="E11" s="134">
        <v>191</v>
      </c>
      <c r="F11" s="134">
        <v>1</v>
      </c>
      <c r="G11" s="134">
        <v>3</v>
      </c>
      <c r="H11" s="134">
        <v>110</v>
      </c>
      <c r="I11" s="136">
        <v>92</v>
      </c>
      <c r="J11" s="121">
        <f t="shared" si="0"/>
        <v>110</v>
      </c>
      <c r="K11" s="134">
        <v>36.4</v>
      </c>
      <c r="L11" s="136">
        <v>34</v>
      </c>
      <c r="M11" s="134">
        <v>14.97</v>
      </c>
      <c r="N11" s="134">
        <v>11.69</v>
      </c>
      <c r="O11" s="134">
        <v>7.72</v>
      </c>
      <c r="P11" s="153"/>
      <c r="Q11" s="134">
        <v>34.299999999999997</v>
      </c>
      <c r="R11" s="136">
        <v>32</v>
      </c>
      <c r="S11" s="134">
        <v>5</v>
      </c>
      <c r="T11" s="136">
        <v>5</v>
      </c>
      <c r="U11" s="121" t="s">
        <v>113</v>
      </c>
      <c r="V11" s="136" t="s">
        <v>113</v>
      </c>
    </row>
    <row r="12" spans="1:24" x14ac:dyDescent="0.25">
      <c r="A12" s="191"/>
      <c r="B12" s="206"/>
      <c r="C12" s="206"/>
      <c r="D12" s="135" t="s">
        <v>92</v>
      </c>
      <c r="E12" s="134">
        <v>192</v>
      </c>
      <c r="F12" s="134">
        <v>1</v>
      </c>
      <c r="G12" s="134">
        <v>3</v>
      </c>
      <c r="H12" s="134">
        <v>110</v>
      </c>
      <c r="I12" s="136">
        <v>92</v>
      </c>
      <c r="J12" s="121">
        <f t="shared" ref="J12:J13" si="1">SUM(F12*H12)</f>
        <v>110</v>
      </c>
      <c r="K12" s="134">
        <v>36.4</v>
      </c>
      <c r="L12" s="136">
        <v>34</v>
      </c>
      <c r="M12" s="134">
        <v>14.97</v>
      </c>
      <c r="N12" s="134">
        <v>11.69</v>
      </c>
      <c r="O12" s="134">
        <v>7.72</v>
      </c>
      <c r="P12" s="153"/>
      <c r="Q12" s="134">
        <v>34.299999999999997</v>
      </c>
      <c r="R12" s="136">
        <v>32</v>
      </c>
      <c r="S12" s="134">
        <v>5</v>
      </c>
      <c r="T12" s="136">
        <v>5</v>
      </c>
      <c r="U12" s="121" t="s">
        <v>113</v>
      </c>
      <c r="V12" s="136" t="s">
        <v>113</v>
      </c>
    </row>
    <row r="13" spans="1:24" x14ac:dyDescent="0.25">
      <c r="A13" s="191"/>
      <c r="B13" s="206"/>
      <c r="C13" s="206"/>
      <c r="D13" s="135" t="s">
        <v>92</v>
      </c>
      <c r="E13" s="134">
        <v>193</v>
      </c>
      <c r="F13" s="134">
        <v>1</v>
      </c>
      <c r="G13" s="134">
        <v>3</v>
      </c>
      <c r="H13" s="134">
        <v>110</v>
      </c>
      <c r="I13" s="136">
        <v>92</v>
      </c>
      <c r="J13" s="121">
        <f t="shared" si="1"/>
        <v>110</v>
      </c>
      <c r="K13" s="134">
        <v>36.4</v>
      </c>
      <c r="L13" s="136">
        <v>34</v>
      </c>
      <c r="M13" s="134">
        <v>14.97</v>
      </c>
      <c r="N13" s="134">
        <v>11.69</v>
      </c>
      <c r="O13" s="134">
        <v>7.72</v>
      </c>
      <c r="P13" s="153"/>
      <c r="Q13" s="134">
        <v>34.299999999999997</v>
      </c>
      <c r="R13" s="136">
        <v>32</v>
      </c>
      <c r="S13" s="134">
        <v>5</v>
      </c>
      <c r="T13" s="136">
        <v>5</v>
      </c>
      <c r="U13" s="121" t="s">
        <v>113</v>
      </c>
      <c r="V13" s="136" t="s">
        <v>113</v>
      </c>
    </row>
    <row r="14" spans="1:24" ht="24.75" customHeight="1" x14ac:dyDescent="0.25">
      <c r="A14" s="191"/>
      <c r="B14" s="172" t="s">
        <v>284</v>
      </c>
      <c r="C14" s="172">
        <v>4</v>
      </c>
      <c r="D14" s="142" t="s">
        <v>83</v>
      </c>
      <c r="E14" s="142" t="s">
        <v>85</v>
      </c>
      <c r="F14" s="142">
        <v>4</v>
      </c>
      <c r="G14" s="142">
        <v>1</v>
      </c>
      <c r="H14" s="139">
        <v>53</v>
      </c>
      <c r="I14" s="143">
        <v>45</v>
      </c>
      <c r="J14" s="139">
        <f>H14*F14</f>
        <v>212</v>
      </c>
      <c r="K14" s="139">
        <v>24.4</v>
      </c>
      <c r="L14" s="143">
        <v>23</v>
      </c>
      <c r="M14" s="139">
        <v>12.3</v>
      </c>
      <c r="N14" s="144"/>
      <c r="O14" s="144"/>
      <c r="P14" s="173"/>
      <c r="Q14" s="139">
        <f>SUM(M14)</f>
        <v>12.3</v>
      </c>
      <c r="R14" s="143">
        <v>11.4</v>
      </c>
      <c r="S14" s="139">
        <v>4.3</v>
      </c>
      <c r="T14" s="143">
        <v>3</v>
      </c>
      <c r="U14" s="139">
        <v>11.71</v>
      </c>
      <c r="V14" s="143">
        <v>5</v>
      </c>
      <c r="W14" s="4"/>
      <c r="X14" s="12"/>
    </row>
    <row r="15" spans="1:24" ht="24.75" customHeight="1" x14ac:dyDescent="0.25">
      <c r="A15" s="191"/>
      <c r="B15" s="174" t="s">
        <v>230</v>
      </c>
      <c r="C15" s="174">
        <v>4</v>
      </c>
      <c r="D15" s="142" t="s">
        <v>83</v>
      </c>
      <c r="E15" s="121" t="s">
        <v>84</v>
      </c>
      <c r="F15" s="121">
        <v>4</v>
      </c>
      <c r="G15" s="121">
        <v>1</v>
      </c>
      <c r="H15" s="134">
        <v>53</v>
      </c>
      <c r="I15" s="136">
        <v>45</v>
      </c>
      <c r="J15" s="121">
        <f>F15*H15</f>
        <v>212</v>
      </c>
      <c r="K15" s="134">
        <v>24.4</v>
      </c>
      <c r="L15" s="136">
        <v>23</v>
      </c>
      <c r="M15" s="134">
        <v>12.3</v>
      </c>
      <c r="N15" s="175"/>
      <c r="O15" s="175"/>
      <c r="P15" s="176"/>
      <c r="Q15" s="134">
        <f>SUM(M15)</f>
        <v>12.3</v>
      </c>
      <c r="R15" s="136">
        <v>11.4</v>
      </c>
      <c r="S15" s="134">
        <v>4.3600000000000003</v>
      </c>
      <c r="T15" s="136">
        <v>3</v>
      </c>
      <c r="U15" s="134">
        <v>11.71</v>
      </c>
      <c r="V15" s="136">
        <v>5</v>
      </c>
      <c r="W15" s="4"/>
      <c r="X15" s="12"/>
    </row>
    <row r="16" spans="1:24" x14ac:dyDescent="0.25">
      <c r="A16" s="191"/>
      <c r="B16" s="206" t="s">
        <v>285</v>
      </c>
      <c r="C16" s="206">
        <v>4</v>
      </c>
      <c r="D16" s="142" t="s">
        <v>83</v>
      </c>
      <c r="E16" s="121" t="s">
        <v>84</v>
      </c>
      <c r="F16" s="121">
        <v>1</v>
      </c>
      <c r="G16" s="121">
        <v>1</v>
      </c>
      <c r="H16" s="145">
        <v>51</v>
      </c>
      <c r="I16" s="145">
        <v>45</v>
      </c>
      <c r="J16" s="121">
        <f t="shared" ref="J16:J17" si="2">F16*H16</f>
        <v>51</v>
      </c>
      <c r="K16" s="145">
        <v>24.1</v>
      </c>
      <c r="L16" s="164">
        <v>23</v>
      </c>
      <c r="M16" s="145">
        <v>13.8</v>
      </c>
      <c r="N16" s="175"/>
      <c r="O16" s="175"/>
      <c r="P16" s="176"/>
      <c r="Q16" s="134">
        <f>SUM(M16)</f>
        <v>13.8</v>
      </c>
      <c r="R16" s="164">
        <v>11.4</v>
      </c>
      <c r="S16" s="145">
        <v>3</v>
      </c>
      <c r="T16" s="164">
        <v>3</v>
      </c>
      <c r="U16" s="145">
        <v>8</v>
      </c>
      <c r="V16" s="164">
        <v>5</v>
      </c>
      <c r="W16" s="4"/>
      <c r="X16" s="12"/>
    </row>
    <row r="17" spans="1:30" x14ac:dyDescent="0.25">
      <c r="A17" s="191"/>
      <c r="B17" s="206"/>
      <c r="C17" s="206"/>
      <c r="D17" s="142" t="s">
        <v>74</v>
      </c>
      <c r="E17" s="121" t="s">
        <v>80</v>
      </c>
      <c r="F17" s="121">
        <v>3</v>
      </c>
      <c r="G17" s="121">
        <v>2</v>
      </c>
      <c r="H17" s="134">
        <v>74</v>
      </c>
      <c r="I17" s="136">
        <v>74</v>
      </c>
      <c r="J17" s="121">
        <f t="shared" si="2"/>
        <v>222</v>
      </c>
      <c r="K17" s="135">
        <v>30.1</v>
      </c>
      <c r="L17" s="136">
        <v>30</v>
      </c>
      <c r="M17" s="135">
        <v>13.8</v>
      </c>
      <c r="N17" s="168">
        <v>11.4</v>
      </c>
      <c r="O17" s="175"/>
      <c r="P17" s="176"/>
      <c r="Q17" s="135">
        <f>SUM(M17:N17)</f>
        <v>25.200000000000003</v>
      </c>
      <c r="R17" s="136">
        <v>24.4</v>
      </c>
      <c r="S17" s="135">
        <v>6</v>
      </c>
      <c r="T17" s="136">
        <v>6</v>
      </c>
      <c r="U17" s="135">
        <v>10</v>
      </c>
      <c r="V17" s="136">
        <v>6</v>
      </c>
      <c r="W17" s="4"/>
      <c r="X17" s="12"/>
    </row>
    <row r="18" spans="1:30" x14ac:dyDescent="0.25">
      <c r="A18" s="191"/>
      <c r="B18" s="207" t="s">
        <v>173</v>
      </c>
      <c r="C18" s="207">
        <v>7</v>
      </c>
      <c r="D18" s="134" t="s">
        <v>92</v>
      </c>
      <c r="E18" s="134">
        <v>49</v>
      </c>
      <c r="F18" s="134">
        <v>1</v>
      </c>
      <c r="G18" s="134">
        <v>3</v>
      </c>
      <c r="H18" s="134">
        <v>110</v>
      </c>
      <c r="I18" s="136">
        <v>92</v>
      </c>
      <c r="J18" s="121">
        <f t="shared" ref="J18:J23" si="3">SUM(F18*H18)</f>
        <v>110</v>
      </c>
      <c r="K18" s="134">
        <v>36.4</v>
      </c>
      <c r="L18" s="136">
        <v>34</v>
      </c>
      <c r="M18" s="134">
        <v>14.97</v>
      </c>
      <c r="N18" s="134">
        <v>11.69</v>
      </c>
      <c r="O18" s="134">
        <v>7.72</v>
      </c>
      <c r="P18" s="153"/>
      <c r="Q18" s="134">
        <v>34.299999999999997</v>
      </c>
      <c r="R18" s="136">
        <v>32</v>
      </c>
      <c r="S18" s="134">
        <v>5</v>
      </c>
      <c r="T18" s="136">
        <v>5</v>
      </c>
      <c r="U18" s="121" t="s">
        <v>113</v>
      </c>
      <c r="V18" s="136" t="s">
        <v>113</v>
      </c>
      <c r="W18" s="4"/>
      <c r="X18" s="12"/>
    </row>
    <row r="19" spans="1:30" x14ac:dyDescent="0.25">
      <c r="A19" s="191"/>
      <c r="B19" s="207"/>
      <c r="C19" s="207"/>
      <c r="D19" s="134" t="s">
        <v>92</v>
      </c>
      <c r="E19" s="134" t="s">
        <v>186</v>
      </c>
      <c r="F19" s="134">
        <v>2</v>
      </c>
      <c r="G19" s="134">
        <v>3</v>
      </c>
      <c r="H19" s="134">
        <v>110</v>
      </c>
      <c r="I19" s="136">
        <v>92</v>
      </c>
      <c r="J19" s="121">
        <f t="shared" si="3"/>
        <v>220</v>
      </c>
      <c r="K19" s="134">
        <v>36.4</v>
      </c>
      <c r="L19" s="136">
        <v>34</v>
      </c>
      <c r="M19" s="134">
        <v>14.97</v>
      </c>
      <c r="N19" s="134">
        <v>11.69</v>
      </c>
      <c r="O19" s="134">
        <v>7.72</v>
      </c>
      <c r="P19" s="153"/>
      <c r="Q19" s="134">
        <v>34.299999999999997</v>
      </c>
      <c r="R19" s="136">
        <v>32</v>
      </c>
      <c r="S19" s="134">
        <v>5</v>
      </c>
      <c r="T19" s="136">
        <v>5</v>
      </c>
      <c r="U19" s="121" t="s">
        <v>113</v>
      </c>
      <c r="V19" s="136" t="s">
        <v>113</v>
      </c>
      <c r="W19" s="4"/>
      <c r="X19" s="12"/>
    </row>
    <row r="20" spans="1:30" x14ac:dyDescent="0.25">
      <c r="A20" s="191"/>
      <c r="B20" s="207"/>
      <c r="C20" s="207"/>
      <c r="D20" s="134" t="s">
        <v>92</v>
      </c>
      <c r="E20" s="134">
        <v>47</v>
      </c>
      <c r="F20" s="134">
        <v>1</v>
      </c>
      <c r="G20" s="134">
        <v>3</v>
      </c>
      <c r="H20" s="134">
        <v>110</v>
      </c>
      <c r="I20" s="136">
        <v>92</v>
      </c>
      <c r="J20" s="121">
        <f t="shared" si="3"/>
        <v>110</v>
      </c>
      <c r="K20" s="134">
        <v>36.4</v>
      </c>
      <c r="L20" s="136">
        <v>34</v>
      </c>
      <c r="M20" s="134">
        <v>14.97</v>
      </c>
      <c r="N20" s="134">
        <v>11.69</v>
      </c>
      <c r="O20" s="134">
        <v>7.72</v>
      </c>
      <c r="P20" s="153"/>
      <c r="Q20" s="134">
        <v>34.299999999999997</v>
      </c>
      <c r="R20" s="136">
        <v>32</v>
      </c>
      <c r="S20" s="134">
        <v>5</v>
      </c>
      <c r="T20" s="136">
        <v>5</v>
      </c>
      <c r="U20" s="121" t="s">
        <v>113</v>
      </c>
      <c r="V20" s="136" t="s">
        <v>113</v>
      </c>
      <c r="W20" s="4"/>
      <c r="X20" s="12"/>
    </row>
    <row r="21" spans="1:30" x14ac:dyDescent="0.25">
      <c r="A21" s="191"/>
      <c r="B21" s="207"/>
      <c r="C21" s="207"/>
      <c r="D21" s="134" t="s">
        <v>92</v>
      </c>
      <c r="E21" s="134">
        <v>45</v>
      </c>
      <c r="F21" s="134">
        <v>1</v>
      </c>
      <c r="G21" s="134">
        <v>3</v>
      </c>
      <c r="H21" s="134">
        <v>110</v>
      </c>
      <c r="I21" s="136">
        <v>92</v>
      </c>
      <c r="J21" s="121">
        <f t="shared" si="3"/>
        <v>110</v>
      </c>
      <c r="K21" s="134">
        <v>36.4</v>
      </c>
      <c r="L21" s="136">
        <v>34</v>
      </c>
      <c r="M21" s="134">
        <v>14.97</v>
      </c>
      <c r="N21" s="134">
        <v>11.69</v>
      </c>
      <c r="O21" s="134">
        <v>7.72</v>
      </c>
      <c r="P21" s="153"/>
      <c r="Q21" s="134">
        <v>34.299999999999997</v>
      </c>
      <c r="R21" s="136">
        <v>32</v>
      </c>
      <c r="S21" s="134">
        <v>5</v>
      </c>
      <c r="T21" s="136">
        <v>5</v>
      </c>
      <c r="U21" s="121" t="s">
        <v>113</v>
      </c>
      <c r="V21" s="136" t="s">
        <v>113</v>
      </c>
      <c r="W21" s="4"/>
      <c r="X21" s="12"/>
    </row>
    <row r="22" spans="1:30" x14ac:dyDescent="0.25">
      <c r="A22" s="191"/>
      <c r="B22" s="207"/>
      <c r="C22" s="207"/>
      <c r="D22" s="134" t="s">
        <v>92</v>
      </c>
      <c r="E22" s="134">
        <v>44</v>
      </c>
      <c r="F22" s="134">
        <v>1</v>
      </c>
      <c r="G22" s="134">
        <v>3</v>
      </c>
      <c r="H22" s="134">
        <v>110</v>
      </c>
      <c r="I22" s="136">
        <v>92</v>
      </c>
      <c r="J22" s="121">
        <f t="shared" si="3"/>
        <v>110</v>
      </c>
      <c r="K22" s="134">
        <v>36.4</v>
      </c>
      <c r="L22" s="136">
        <v>34</v>
      </c>
      <c r="M22" s="134">
        <v>14.97</v>
      </c>
      <c r="N22" s="134">
        <v>11.69</v>
      </c>
      <c r="O22" s="134">
        <v>7.72</v>
      </c>
      <c r="P22" s="153"/>
      <c r="Q22" s="134">
        <v>34.299999999999997</v>
      </c>
      <c r="R22" s="136">
        <v>32</v>
      </c>
      <c r="S22" s="134">
        <v>5</v>
      </c>
      <c r="T22" s="136">
        <v>5</v>
      </c>
      <c r="U22" s="121" t="s">
        <v>113</v>
      </c>
      <c r="V22" s="136" t="s">
        <v>113</v>
      </c>
      <c r="W22" s="4"/>
      <c r="X22" s="12"/>
    </row>
    <row r="23" spans="1:30" x14ac:dyDescent="0.25">
      <c r="A23" s="191"/>
      <c r="B23" s="207"/>
      <c r="C23" s="207"/>
      <c r="D23" s="134" t="s">
        <v>92</v>
      </c>
      <c r="E23" s="134">
        <v>43</v>
      </c>
      <c r="F23" s="134">
        <v>1</v>
      </c>
      <c r="G23" s="134">
        <v>3</v>
      </c>
      <c r="H23" s="134">
        <v>110</v>
      </c>
      <c r="I23" s="136">
        <v>92</v>
      </c>
      <c r="J23" s="121">
        <f t="shared" si="3"/>
        <v>110</v>
      </c>
      <c r="K23" s="134">
        <v>36.4</v>
      </c>
      <c r="L23" s="136">
        <v>34</v>
      </c>
      <c r="M23" s="134">
        <v>14.97</v>
      </c>
      <c r="N23" s="134">
        <v>11.69</v>
      </c>
      <c r="O23" s="134">
        <v>7.72</v>
      </c>
      <c r="P23" s="153"/>
      <c r="Q23" s="134">
        <v>34.299999999999997</v>
      </c>
      <c r="R23" s="136">
        <v>32</v>
      </c>
      <c r="S23" s="134">
        <v>5</v>
      </c>
      <c r="T23" s="136">
        <v>5</v>
      </c>
      <c r="U23" s="121" t="s">
        <v>113</v>
      </c>
      <c r="V23" s="136" t="s">
        <v>113</v>
      </c>
      <c r="W23" s="4"/>
      <c r="X23" s="12"/>
    </row>
    <row r="24" spans="1:30" ht="22.5" customHeight="1" x14ac:dyDescent="0.25">
      <c r="A24" s="191"/>
      <c r="B24" s="177" t="s">
        <v>227</v>
      </c>
      <c r="C24" s="177">
        <v>4</v>
      </c>
      <c r="D24" s="135" t="s">
        <v>74</v>
      </c>
      <c r="E24" s="134" t="s">
        <v>266</v>
      </c>
      <c r="F24" s="134">
        <v>4</v>
      </c>
      <c r="G24" s="134">
        <v>2</v>
      </c>
      <c r="H24" s="134">
        <v>74</v>
      </c>
      <c r="I24" s="136">
        <v>74</v>
      </c>
      <c r="J24" s="121">
        <f t="shared" ref="J24" si="4">F24*H24</f>
        <v>296</v>
      </c>
      <c r="K24" s="134">
        <v>30</v>
      </c>
      <c r="L24" s="136">
        <v>30</v>
      </c>
      <c r="M24" s="134">
        <v>13.8</v>
      </c>
      <c r="N24" s="135">
        <v>11.4</v>
      </c>
      <c r="O24" s="178"/>
      <c r="P24" s="176"/>
      <c r="Q24" s="134">
        <f>SUM(N24,M24)</f>
        <v>25.200000000000003</v>
      </c>
      <c r="R24" s="136">
        <v>24.4</v>
      </c>
      <c r="S24" s="134">
        <v>6</v>
      </c>
      <c r="T24" s="136">
        <v>6</v>
      </c>
      <c r="U24" s="134">
        <v>8</v>
      </c>
      <c r="V24" s="136">
        <v>6</v>
      </c>
      <c r="W24" s="4"/>
      <c r="X24" s="12"/>
    </row>
    <row r="25" spans="1:30" x14ac:dyDescent="0.25">
      <c r="A25" s="87"/>
      <c r="B25" s="61"/>
      <c r="C25" s="61"/>
      <c r="D25" s="88"/>
      <c r="E25" s="68"/>
      <c r="F25" s="68"/>
      <c r="G25" s="68"/>
      <c r="H25" s="68"/>
      <c r="I25" s="68"/>
      <c r="J25" s="68"/>
      <c r="K25" s="89"/>
      <c r="L25" s="68"/>
      <c r="M25" s="89"/>
      <c r="N25" s="90"/>
      <c r="O25" s="89"/>
      <c r="P25" s="89"/>
      <c r="Q25" s="89"/>
      <c r="R25" s="68"/>
      <c r="S25" s="89"/>
      <c r="T25" s="68"/>
      <c r="U25" s="89"/>
      <c r="V25" s="68"/>
      <c r="W25" s="4"/>
      <c r="X25" s="12"/>
    </row>
    <row r="26" spans="1:30" x14ac:dyDescent="0.25">
      <c r="A26" s="87"/>
      <c r="B26" s="61"/>
      <c r="C26" s="61"/>
      <c r="D26" s="88"/>
      <c r="E26" s="68"/>
      <c r="F26" s="68"/>
      <c r="G26" s="68"/>
      <c r="H26" s="68"/>
      <c r="I26" s="68"/>
      <c r="J26" s="68"/>
      <c r="K26" s="89"/>
      <c r="L26" s="68"/>
      <c r="M26" s="89"/>
      <c r="N26" s="90"/>
      <c r="O26" s="89"/>
      <c r="P26" s="89"/>
      <c r="Q26" s="89"/>
      <c r="R26" s="68"/>
      <c r="S26" s="89"/>
      <c r="T26" s="68"/>
      <c r="U26" s="89"/>
      <c r="V26" s="68"/>
      <c r="W26" s="4"/>
      <c r="X26" s="12"/>
    </row>
    <row r="27" spans="1:30" ht="15.75" thickBot="1" x14ac:dyDescent="0.3">
      <c r="A27" s="12"/>
      <c r="B27" s="12"/>
      <c r="C27" s="12"/>
      <c r="E27" s="12"/>
      <c r="H27" s="8"/>
      <c r="J27" s="11"/>
      <c r="W27" s="12"/>
      <c r="X27" s="12"/>
    </row>
    <row r="28" spans="1:30" ht="15.75" thickBot="1" x14ac:dyDescent="0.3">
      <c r="A28" s="208" t="s">
        <v>247</v>
      </c>
      <c r="B28" s="208"/>
      <c r="C28" s="208"/>
      <c r="D28" s="208"/>
      <c r="E28" s="209"/>
      <c r="F28" s="80">
        <f>SUM(F4:F27)</f>
        <v>35</v>
      </c>
      <c r="H28" s="25" t="s">
        <v>248</v>
      </c>
      <c r="W28" s="12"/>
      <c r="X28" s="12"/>
    </row>
    <row r="29" spans="1:30" ht="15.75" thickBot="1" x14ac:dyDescent="0.3">
      <c r="A29" s="64"/>
      <c r="B29" s="64"/>
      <c r="C29" s="64"/>
      <c r="F29" s="64"/>
      <c r="H29" s="24" t="s">
        <v>249</v>
      </c>
      <c r="W29" s="12"/>
      <c r="X29" s="12"/>
    </row>
    <row r="30" spans="1:30" x14ac:dyDescent="0.25">
      <c r="A30" s="203" t="s">
        <v>283</v>
      </c>
      <c r="B30" s="203"/>
      <c r="C30" s="203"/>
      <c r="D30" s="203"/>
      <c r="I30" s="61"/>
      <c r="J30" s="4"/>
      <c r="K30" s="4"/>
      <c r="L30" s="4"/>
      <c r="M30" s="4"/>
      <c r="N30" s="84"/>
      <c r="O30" s="82"/>
      <c r="P30" s="4"/>
      <c r="Q30" s="84"/>
      <c r="R30" s="4"/>
      <c r="S30" s="61"/>
      <c r="T30" s="61"/>
      <c r="U30" s="4"/>
      <c r="V30" s="84"/>
      <c r="W30" s="4"/>
      <c r="X30" s="84"/>
      <c r="Y30" s="4"/>
      <c r="Z30" s="84"/>
      <c r="AA30" s="4"/>
      <c r="AB30" s="26"/>
      <c r="AC30" s="26"/>
      <c r="AD30" s="26"/>
    </row>
    <row r="31" spans="1:30" x14ac:dyDescent="0.25"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</row>
    <row r="32" spans="1:30" x14ac:dyDescent="0.25">
      <c r="A32" s="204" t="s">
        <v>305</v>
      </c>
      <c r="B32" s="205"/>
      <c r="C32" s="205"/>
      <c r="D32" s="205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</row>
    <row r="33" spans="1:30" x14ac:dyDescent="0.25">
      <c r="A33" s="205"/>
      <c r="B33" s="205"/>
      <c r="C33" s="205"/>
      <c r="D33" s="205"/>
      <c r="J33" s="85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</row>
    <row r="34" spans="1:30" x14ac:dyDescent="0.25">
      <c r="A34" s="205"/>
      <c r="B34" s="205"/>
      <c r="C34" s="205"/>
      <c r="D34" s="205"/>
      <c r="J34" s="85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</row>
    <row r="35" spans="1:30" x14ac:dyDescent="0.25">
      <c r="A35" s="205"/>
      <c r="B35" s="205"/>
      <c r="C35" s="205"/>
      <c r="D35" s="205"/>
      <c r="J35" s="85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</row>
    <row r="36" spans="1:30" x14ac:dyDescent="0.25">
      <c r="A36" s="205"/>
      <c r="B36" s="205"/>
      <c r="C36" s="205"/>
      <c r="D36" s="205"/>
      <c r="J36" s="85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</row>
    <row r="37" spans="1:30" x14ac:dyDescent="0.25">
      <c r="A37" s="205"/>
      <c r="B37" s="205"/>
      <c r="C37" s="205"/>
      <c r="D37" s="205"/>
      <c r="J37" s="12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</row>
    <row r="38" spans="1:30" x14ac:dyDescent="0.25">
      <c r="A38" s="205"/>
      <c r="B38" s="205"/>
      <c r="C38" s="205"/>
      <c r="D38" s="205"/>
      <c r="J38" s="12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</row>
    <row r="39" spans="1:30" x14ac:dyDescent="0.25">
      <c r="A39" s="205"/>
      <c r="B39" s="205"/>
      <c r="C39" s="205"/>
      <c r="D39" s="205"/>
      <c r="J39" s="12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</row>
    <row r="40" spans="1:30" x14ac:dyDescent="0.25">
      <c r="A40" s="205"/>
      <c r="B40" s="205"/>
      <c r="C40" s="205"/>
      <c r="D40" s="205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</row>
    <row r="41" spans="1:30" x14ac:dyDescent="0.25">
      <c r="A41" s="205"/>
      <c r="B41" s="205"/>
      <c r="C41" s="205"/>
      <c r="D41" s="205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</row>
    <row r="42" spans="1:30" x14ac:dyDescent="0.25">
      <c r="A42" s="205"/>
      <c r="B42" s="205"/>
      <c r="C42" s="205"/>
      <c r="D42" s="205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</row>
    <row r="43" spans="1:30" x14ac:dyDescent="0.25">
      <c r="A43" s="205"/>
      <c r="B43" s="205"/>
      <c r="C43" s="205"/>
      <c r="D43" s="205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</row>
  </sheetData>
  <mergeCells count="30">
    <mergeCell ref="C7:C9"/>
    <mergeCell ref="C18:C23"/>
    <mergeCell ref="B18:B23"/>
    <mergeCell ref="A2:A24"/>
    <mergeCell ref="A28:E28"/>
    <mergeCell ref="B10:B13"/>
    <mergeCell ref="C10:C13"/>
    <mergeCell ref="B16:B17"/>
    <mergeCell ref="C16:C17"/>
    <mergeCell ref="H2:I2"/>
    <mergeCell ref="J2:J3"/>
    <mergeCell ref="K2:L2"/>
    <mergeCell ref="M2:M3"/>
    <mergeCell ref="C2:C3"/>
    <mergeCell ref="A30:D30"/>
    <mergeCell ref="A32:D43"/>
    <mergeCell ref="A1:V1"/>
    <mergeCell ref="O2:O3"/>
    <mergeCell ref="P2:P3"/>
    <mergeCell ref="Q2:R2"/>
    <mergeCell ref="S2:T2"/>
    <mergeCell ref="U2:V2"/>
    <mergeCell ref="N2:N3"/>
    <mergeCell ref="B4:B6"/>
    <mergeCell ref="C4:C6"/>
    <mergeCell ref="B7:B9"/>
    <mergeCell ref="B2:B3"/>
    <mergeCell ref="D2:D3"/>
    <mergeCell ref="E2:E3"/>
    <mergeCell ref="F2:F3"/>
  </mergeCells>
  <pageMargins left="0.7" right="0.7" top="0.75" bottom="0.75" header="0.3" footer="0.3"/>
  <pageSetup paperSize="8" scale="88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4"/>
  <sheetViews>
    <sheetView workbookViewId="0">
      <selection activeCell="J36" sqref="J36"/>
    </sheetView>
  </sheetViews>
  <sheetFormatPr defaultRowHeight="15" x14ac:dyDescent="0.25"/>
  <cols>
    <col min="2" max="3" width="12.28515625" customWidth="1"/>
    <col min="4" max="4" width="14.140625" customWidth="1"/>
    <col min="5" max="5" width="14.28515625" bestFit="1" customWidth="1"/>
    <col min="6" max="6" width="9.5703125" customWidth="1"/>
    <col min="9" max="9" width="11.5703125" customWidth="1"/>
    <col min="10" max="10" width="14.140625" customWidth="1"/>
    <col min="11" max="12" width="12.5703125" customWidth="1"/>
    <col min="14" max="15" width="10.85546875" bestFit="1" customWidth="1"/>
    <col min="16" max="16" width="11.42578125" bestFit="1" customWidth="1"/>
  </cols>
  <sheetData>
    <row r="1" spans="1:21" ht="15.75" customHeight="1" thickBot="1" x14ac:dyDescent="0.3">
      <c r="A1" s="198" t="s">
        <v>244</v>
      </c>
      <c r="B1" s="198"/>
      <c r="C1" s="198"/>
      <c r="D1" s="198"/>
      <c r="E1" s="198"/>
      <c r="F1" s="198"/>
      <c r="G1" s="198"/>
      <c r="H1" s="198"/>
      <c r="I1" s="198"/>
      <c r="J1" s="198"/>
      <c r="K1" s="198"/>
      <c r="L1" s="198"/>
      <c r="M1" s="198"/>
      <c r="N1" s="198"/>
      <c r="O1" s="198"/>
      <c r="P1" s="198"/>
      <c r="Q1" s="198"/>
      <c r="R1" s="198"/>
      <c r="S1" s="198"/>
      <c r="T1" s="198"/>
      <c r="U1" s="198"/>
    </row>
    <row r="2" spans="1:21" ht="28.5" customHeight="1" thickBot="1" x14ac:dyDescent="0.3">
      <c r="A2" s="227" t="s">
        <v>244</v>
      </c>
      <c r="B2" s="220" t="s">
        <v>106</v>
      </c>
      <c r="C2" s="222" t="s">
        <v>245</v>
      </c>
      <c r="D2" s="222" t="s">
        <v>57</v>
      </c>
      <c r="E2" s="224" t="s">
        <v>58</v>
      </c>
      <c r="F2" s="224" t="s">
        <v>246</v>
      </c>
      <c r="G2" s="78" t="s">
        <v>60</v>
      </c>
      <c r="H2" s="96" t="s">
        <v>61</v>
      </c>
      <c r="I2" s="96" t="s">
        <v>295</v>
      </c>
      <c r="J2" s="96" t="s">
        <v>288</v>
      </c>
      <c r="K2" s="96" t="s">
        <v>293</v>
      </c>
      <c r="L2" s="72" t="s">
        <v>289</v>
      </c>
      <c r="M2" s="96" t="s">
        <v>290</v>
      </c>
      <c r="N2" s="96" t="s">
        <v>291</v>
      </c>
      <c r="O2" s="96" t="s">
        <v>292</v>
      </c>
      <c r="P2" s="96" t="s">
        <v>294</v>
      </c>
    </row>
    <row r="3" spans="1:21" ht="15.75" thickBot="1" x14ac:dyDescent="0.3">
      <c r="A3" s="228"/>
      <c r="B3" s="221"/>
      <c r="C3" s="223"/>
      <c r="D3" s="223"/>
      <c r="E3" s="225"/>
      <c r="F3" s="226"/>
      <c r="G3" s="2" t="s">
        <v>71</v>
      </c>
      <c r="H3" s="233" t="s">
        <v>296</v>
      </c>
      <c r="I3" s="234"/>
      <c r="J3" s="234"/>
      <c r="K3" s="234"/>
      <c r="L3" s="234"/>
      <c r="M3" s="234"/>
      <c r="N3" s="234"/>
      <c r="O3" s="234"/>
      <c r="P3" s="235"/>
    </row>
    <row r="4" spans="1:21" ht="15.75" thickBot="1" x14ac:dyDescent="0.3">
      <c r="A4" s="228"/>
      <c r="B4" s="214" t="s">
        <v>147</v>
      </c>
      <c r="C4" s="217">
        <v>4</v>
      </c>
      <c r="D4" s="76" t="s">
        <v>92</v>
      </c>
      <c r="E4" s="40">
        <v>163</v>
      </c>
      <c r="F4" s="5">
        <v>1</v>
      </c>
      <c r="G4" s="74">
        <v>3</v>
      </c>
      <c r="H4" s="3">
        <v>110</v>
      </c>
      <c r="I4" s="97">
        <v>1800</v>
      </c>
      <c r="J4" s="97">
        <f t="shared" ref="J4:J17" si="0">SUM(I4*H4)</f>
        <v>198000</v>
      </c>
      <c r="K4" s="97">
        <v>35000</v>
      </c>
      <c r="L4" s="97">
        <f t="shared" ref="L4:L17" si="1">SUM(J4,K4)*0.075</f>
        <v>17475</v>
      </c>
      <c r="M4" s="97">
        <v>2500</v>
      </c>
      <c r="N4" s="98">
        <f t="shared" ref="N4:N17" si="2">SUM(M4,L4,K4,J4)</f>
        <v>252975</v>
      </c>
      <c r="O4" s="98">
        <f t="shared" ref="O4:O17" si="3">SUM(N4*F4)</f>
        <v>252975</v>
      </c>
      <c r="P4" s="98">
        <f t="shared" ref="P4:P17" si="4">O4 / (F4*H4)</f>
        <v>2299.7727272727275</v>
      </c>
    </row>
    <row r="5" spans="1:21" ht="15.75" thickBot="1" x14ac:dyDescent="0.3">
      <c r="A5" s="228"/>
      <c r="B5" s="215"/>
      <c r="C5" s="218"/>
      <c r="D5" s="76" t="s">
        <v>92</v>
      </c>
      <c r="E5" s="40">
        <v>164165</v>
      </c>
      <c r="F5" s="3">
        <v>2</v>
      </c>
      <c r="G5" s="3">
        <v>3</v>
      </c>
      <c r="H5" s="3">
        <v>110</v>
      </c>
      <c r="I5" s="97">
        <v>1800</v>
      </c>
      <c r="J5" s="97">
        <f t="shared" si="0"/>
        <v>198000</v>
      </c>
      <c r="K5" s="97">
        <v>35000</v>
      </c>
      <c r="L5" s="97">
        <f t="shared" si="1"/>
        <v>17475</v>
      </c>
      <c r="M5" s="97">
        <v>2500</v>
      </c>
      <c r="N5" s="98">
        <f t="shared" si="2"/>
        <v>252975</v>
      </c>
      <c r="O5" s="98">
        <f t="shared" si="3"/>
        <v>505950</v>
      </c>
      <c r="P5" s="98">
        <f t="shared" si="4"/>
        <v>2299.7727272727275</v>
      </c>
    </row>
    <row r="6" spans="1:21" ht="15.75" thickBot="1" x14ac:dyDescent="0.3">
      <c r="A6" s="228"/>
      <c r="B6" s="216"/>
      <c r="C6" s="219"/>
      <c r="D6" s="76" t="s">
        <v>92</v>
      </c>
      <c r="E6" s="40">
        <v>166</v>
      </c>
      <c r="F6" s="3">
        <v>1</v>
      </c>
      <c r="G6" s="3">
        <v>3</v>
      </c>
      <c r="H6" s="3">
        <v>110</v>
      </c>
      <c r="I6" s="97">
        <v>1800</v>
      </c>
      <c r="J6" s="97">
        <f t="shared" si="0"/>
        <v>198000</v>
      </c>
      <c r="K6" s="97">
        <v>35000</v>
      </c>
      <c r="L6" s="97">
        <f t="shared" si="1"/>
        <v>17475</v>
      </c>
      <c r="M6" s="97">
        <v>2500</v>
      </c>
      <c r="N6" s="98">
        <f t="shared" si="2"/>
        <v>252975</v>
      </c>
      <c r="O6" s="98">
        <f t="shared" si="3"/>
        <v>252975</v>
      </c>
      <c r="P6" s="98">
        <f t="shared" si="4"/>
        <v>2299.7727272727275</v>
      </c>
    </row>
    <row r="7" spans="1:21" ht="15.75" thickBot="1" x14ac:dyDescent="0.3">
      <c r="A7" s="228"/>
      <c r="B7" s="214" t="s">
        <v>166</v>
      </c>
      <c r="C7" s="217">
        <v>4</v>
      </c>
      <c r="D7" s="76" t="s">
        <v>92</v>
      </c>
      <c r="E7" s="1">
        <v>150</v>
      </c>
      <c r="F7" s="5">
        <v>1</v>
      </c>
      <c r="G7" s="74">
        <v>3</v>
      </c>
      <c r="H7" s="3">
        <v>110</v>
      </c>
      <c r="I7" s="97">
        <v>1800</v>
      </c>
      <c r="J7" s="97">
        <f t="shared" si="0"/>
        <v>198000</v>
      </c>
      <c r="K7" s="97">
        <v>35000</v>
      </c>
      <c r="L7" s="97">
        <f t="shared" si="1"/>
        <v>17475</v>
      </c>
      <c r="M7" s="97">
        <v>2500</v>
      </c>
      <c r="N7" s="98">
        <f t="shared" si="2"/>
        <v>252975</v>
      </c>
      <c r="O7" s="98">
        <f t="shared" si="3"/>
        <v>252975</v>
      </c>
      <c r="P7" s="98">
        <f t="shared" si="4"/>
        <v>2299.7727272727275</v>
      </c>
    </row>
    <row r="8" spans="1:21" ht="15.75" thickBot="1" x14ac:dyDescent="0.3">
      <c r="A8" s="228"/>
      <c r="B8" s="215"/>
      <c r="C8" s="218"/>
      <c r="D8" s="76" t="s">
        <v>92</v>
      </c>
      <c r="E8" s="40">
        <v>151152</v>
      </c>
      <c r="F8" s="3">
        <v>2</v>
      </c>
      <c r="G8" s="3">
        <v>3</v>
      </c>
      <c r="H8" s="3">
        <v>110</v>
      </c>
      <c r="I8" s="97">
        <v>1800</v>
      </c>
      <c r="J8" s="97">
        <f t="shared" si="0"/>
        <v>198000</v>
      </c>
      <c r="K8" s="97">
        <v>35000</v>
      </c>
      <c r="L8" s="97">
        <f t="shared" si="1"/>
        <v>17475</v>
      </c>
      <c r="M8" s="97">
        <v>2500</v>
      </c>
      <c r="N8" s="98">
        <f t="shared" si="2"/>
        <v>252975</v>
      </c>
      <c r="O8" s="98">
        <f t="shared" si="3"/>
        <v>505950</v>
      </c>
      <c r="P8" s="98">
        <f t="shared" si="4"/>
        <v>2299.7727272727275</v>
      </c>
    </row>
    <row r="9" spans="1:21" ht="15.75" thickBot="1" x14ac:dyDescent="0.3">
      <c r="A9" s="228"/>
      <c r="B9" s="215"/>
      <c r="C9" s="219"/>
      <c r="D9" s="76" t="s">
        <v>92</v>
      </c>
      <c r="E9" s="1">
        <v>153</v>
      </c>
      <c r="F9" s="3">
        <v>1</v>
      </c>
      <c r="G9" s="3">
        <v>3</v>
      </c>
      <c r="H9" s="3">
        <v>110</v>
      </c>
      <c r="I9" s="97">
        <v>1800</v>
      </c>
      <c r="J9" s="97">
        <f t="shared" si="0"/>
        <v>198000</v>
      </c>
      <c r="K9" s="97">
        <v>35000</v>
      </c>
      <c r="L9" s="97">
        <f t="shared" si="1"/>
        <v>17475</v>
      </c>
      <c r="M9" s="97">
        <v>2500</v>
      </c>
      <c r="N9" s="98">
        <f t="shared" si="2"/>
        <v>252975</v>
      </c>
      <c r="O9" s="98">
        <f t="shared" si="3"/>
        <v>252975</v>
      </c>
      <c r="P9" s="98">
        <f t="shared" si="4"/>
        <v>2299.7727272727275</v>
      </c>
    </row>
    <row r="10" spans="1:21" ht="15.75" thickBot="1" x14ac:dyDescent="0.3">
      <c r="A10" s="228"/>
      <c r="B10" s="214" t="s">
        <v>175</v>
      </c>
      <c r="C10" s="217">
        <v>4</v>
      </c>
      <c r="D10" s="7" t="s">
        <v>92</v>
      </c>
      <c r="E10" s="1">
        <v>190</v>
      </c>
      <c r="F10" s="5">
        <v>1</v>
      </c>
      <c r="G10" s="74">
        <v>3</v>
      </c>
      <c r="H10" s="3">
        <v>110</v>
      </c>
      <c r="I10" s="97">
        <v>1800</v>
      </c>
      <c r="J10" s="97">
        <f t="shared" si="0"/>
        <v>198000</v>
      </c>
      <c r="K10" s="97">
        <v>35000</v>
      </c>
      <c r="L10" s="97">
        <f t="shared" si="1"/>
        <v>17475</v>
      </c>
      <c r="M10" s="97">
        <v>2500</v>
      </c>
      <c r="N10" s="98">
        <f t="shared" si="2"/>
        <v>252975</v>
      </c>
      <c r="O10" s="98">
        <f t="shared" si="3"/>
        <v>252975</v>
      </c>
      <c r="P10" s="98">
        <f t="shared" si="4"/>
        <v>2299.7727272727275</v>
      </c>
    </row>
    <row r="11" spans="1:21" ht="15.75" thickBot="1" x14ac:dyDescent="0.3">
      <c r="A11" s="228"/>
      <c r="B11" s="215"/>
      <c r="C11" s="218"/>
      <c r="D11" s="7" t="s">
        <v>92</v>
      </c>
      <c r="E11" s="1">
        <v>191</v>
      </c>
      <c r="F11" s="3">
        <v>1</v>
      </c>
      <c r="G11" s="3">
        <v>3</v>
      </c>
      <c r="H11" s="3">
        <v>110</v>
      </c>
      <c r="I11" s="97">
        <v>1800</v>
      </c>
      <c r="J11" s="97">
        <f t="shared" si="0"/>
        <v>198000</v>
      </c>
      <c r="K11" s="97">
        <v>35000</v>
      </c>
      <c r="L11" s="97">
        <f t="shared" si="1"/>
        <v>17475</v>
      </c>
      <c r="M11" s="97">
        <v>2500</v>
      </c>
      <c r="N11" s="98">
        <f t="shared" si="2"/>
        <v>252975</v>
      </c>
      <c r="O11" s="98">
        <f t="shared" si="3"/>
        <v>252975</v>
      </c>
      <c r="P11" s="98">
        <f t="shared" si="4"/>
        <v>2299.7727272727275</v>
      </c>
    </row>
    <row r="12" spans="1:21" ht="15.75" thickBot="1" x14ac:dyDescent="0.3">
      <c r="A12" s="228"/>
      <c r="B12" s="215"/>
      <c r="C12" s="218"/>
      <c r="D12" s="7" t="s">
        <v>92</v>
      </c>
      <c r="E12" s="1">
        <v>192</v>
      </c>
      <c r="F12" s="3">
        <v>1</v>
      </c>
      <c r="G12" s="3">
        <v>3</v>
      </c>
      <c r="H12" s="3">
        <v>110</v>
      </c>
      <c r="I12" s="97">
        <v>1800</v>
      </c>
      <c r="J12" s="97">
        <f t="shared" si="0"/>
        <v>198000</v>
      </c>
      <c r="K12" s="97">
        <v>35000</v>
      </c>
      <c r="L12" s="97">
        <f t="shared" si="1"/>
        <v>17475</v>
      </c>
      <c r="M12" s="97">
        <v>2500</v>
      </c>
      <c r="N12" s="98">
        <f t="shared" si="2"/>
        <v>252975</v>
      </c>
      <c r="O12" s="98">
        <f t="shared" si="3"/>
        <v>252975</v>
      </c>
      <c r="P12" s="98">
        <f t="shared" si="4"/>
        <v>2299.7727272727275</v>
      </c>
    </row>
    <row r="13" spans="1:21" ht="15.75" thickBot="1" x14ac:dyDescent="0.3">
      <c r="A13" s="228"/>
      <c r="B13" s="215"/>
      <c r="C13" s="219"/>
      <c r="D13" s="6" t="s">
        <v>92</v>
      </c>
      <c r="E13" s="1">
        <v>193</v>
      </c>
      <c r="F13" s="3">
        <v>1</v>
      </c>
      <c r="G13" s="3">
        <v>3</v>
      </c>
      <c r="H13" s="3">
        <v>110</v>
      </c>
      <c r="I13" s="97">
        <v>1800</v>
      </c>
      <c r="J13" s="97">
        <f t="shared" si="0"/>
        <v>198000</v>
      </c>
      <c r="K13" s="97">
        <v>35000</v>
      </c>
      <c r="L13" s="97">
        <f t="shared" si="1"/>
        <v>17475</v>
      </c>
      <c r="M13" s="97">
        <v>2500</v>
      </c>
      <c r="N13" s="98">
        <f t="shared" si="2"/>
        <v>252975</v>
      </c>
      <c r="O13" s="98">
        <f t="shared" si="3"/>
        <v>252975</v>
      </c>
      <c r="P13" s="98">
        <f t="shared" si="4"/>
        <v>2299.7727272727275</v>
      </c>
    </row>
    <row r="14" spans="1:21" ht="24.75" customHeight="1" thickBot="1" x14ac:dyDescent="0.3">
      <c r="A14" s="228"/>
      <c r="B14" s="93" t="s">
        <v>284</v>
      </c>
      <c r="C14" s="79">
        <v>4</v>
      </c>
      <c r="D14" s="29" t="s">
        <v>83</v>
      </c>
      <c r="E14" s="27" t="s">
        <v>85</v>
      </c>
      <c r="F14" s="27">
        <v>4</v>
      </c>
      <c r="G14" s="27">
        <v>1</v>
      </c>
      <c r="H14" s="28">
        <v>53</v>
      </c>
      <c r="I14" s="99">
        <v>2750</v>
      </c>
      <c r="J14" s="97">
        <f t="shared" si="0"/>
        <v>145750</v>
      </c>
      <c r="K14" s="97">
        <v>35000</v>
      </c>
      <c r="L14" s="97">
        <f t="shared" si="1"/>
        <v>13556.25</v>
      </c>
      <c r="M14" s="97">
        <v>2500</v>
      </c>
      <c r="N14" s="98">
        <f t="shared" si="2"/>
        <v>196806.25</v>
      </c>
      <c r="O14" s="98">
        <f t="shared" si="3"/>
        <v>787225</v>
      </c>
      <c r="P14" s="98">
        <f t="shared" si="4"/>
        <v>3713.3254716981132</v>
      </c>
    </row>
    <row r="15" spans="1:21" ht="24.75" customHeight="1" thickBot="1" x14ac:dyDescent="0.3">
      <c r="A15" s="228"/>
      <c r="B15" s="94" t="s">
        <v>230</v>
      </c>
      <c r="C15" s="81">
        <v>4</v>
      </c>
      <c r="D15" s="29" t="s">
        <v>83</v>
      </c>
      <c r="E15" s="10" t="s">
        <v>84</v>
      </c>
      <c r="F15" s="82">
        <v>4</v>
      </c>
      <c r="G15" s="13">
        <v>1</v>
      </c>
      <c r="H15" s="5">
        <v>53</v>
      </c>
      <c r="I15" s="99">
        <v>2750</v>
      </c>
      <c r="J15" s="97">
        <f t="shared" si="0"/>
        <v>145750</v>
      </c>
      <c r="K15" s="97">
        <v>35000</v>
      </c>
      <c r="L15" s="97">
        <f t="shared" si="1"/>
        <v>13556.25</v>
      </c>
      <c r="M15" s="97">
        <v>2500</v>
      </c>
      <c r="N15" s="98">
        <f t="shared" si="2"/>
        <v>196806.25</v>
      </c>
      <c r="O15" s="98">
        <f t="shared" si="3"/>
        <v>787225</v>
      </c>
      <c r="P15" s="98">
        <f t="shared" si="4"/>
        <v>3713.3254716981132</v>
      </c>
    </row>
    <row r="16" spans="1:21" ht="15.75" thickBot="1" x14ac:dyDescent="0.3">
      <c r="A16" s="228"/>
      <c r="B16" s="214" t="s">
        <v>285</v>
      </c>
      <c r="C16" s="236">
        <v>4</v>
      </c>
      <c r="D16" s="27" t="s">
        <v>83</v>
      </c>
      <c r="E16" s="13" t="s">
        <v>84</v>
      </c>
      <c r="F16" s="13">
        <v>1</v>
      </c>
      <c r="G16" s="86">
        <v>1</v>
      </c>
      <c r="H16" s="83">
        <v>51</v>
      </c>
      <c r="I16" s="99">
        <v>2750</v>
      </c>
      <c r="J16" s="97">
        <f t="shared" si="0"/>
        <v>140250</v>
      </c>
      <c r="K16" s="97">
        <v>35000</v>
      </c>
      <c r="L16" s="97">
        <f t="shared" si="1"/>
        <v>13143.75</v>
      </c>
      <c r="M16" s="97">
        <v>2500</v>
      </c>
      <c r="N16" s="98">
        <f t="shared" si="2"/>
        <v>190893.75</v>
      </c>
      <c r="O16" s="98">
        <f t="shared" si="3"/>
        <v>190893.75</v>
      </c>
      <c r="P16" s="98">
        <f t="shared" si="4"/>
        <v>3743.0147058823532</v>
      </c>
    </row>
    <row r="17" spans="1:23" ht="15.75" thickBot="1" x14ac:dyDescent="0.3">
      <c r="A17" s="228"/>
      <c r="B17" s="215"/>
      <c r="C17" s="237"/>
      <c r="D17" s="73" t="s">
        <v>74</v>
      </c>
      <c r="E17" s="92" t="s">
        <v>80</v>
      </c>
      <c r="F17" s="92">
        <v>3</v>
      </c>
      <c r="G17" s="82">
        <v>2</v>
      </c>
      <c r="H17" s="76">
        <v>74</v>
      </c>
      <c r="I17" s="99">
        <v>2750</v>
      </c>
      <c r="J17" s="97">
        <f t="shared" si="0"/>
        <v>203500</v>
      </c>
      <c r="K17" s="97">
        <v>35000</v>
      </c>
      <c r="L17" s="97">
        <f t="shared" si="1"/>
        <v>17887.5</v>
      </c>
      <c r="M17" s="97">
        <v>2500</v>
      </c>
      <c r="N17" s="98">
        <f t="shared" si="2"/>
        <v>258887.5</v>
      </c>
      <c r="O17" s="98">
        <f t="shared" si="3"/>
        <v>776662.5</v>
      </c>
      <c r="P17" s="98">
        <f t="shared" si="4"/>
        <v>3498.4797297297296</v>
      </c>
    </row>
    <row r="18" spans="1:23" ht="15.75" customHeight="1" thickBot="1" x14ac:dyDescent="0.3">
      <c r="A18" s="228"/>
      <c r="B18" s="230" t="s">
        <v>287</v>
      </c>
      <c r="C18" s="231"/>
      <c r="D18" s="231"/>
      <c r="E18" s="231"/>
      <c r="F18" s="231"/>
      <c r="G18" s="231"/>
      <c r="H18" s="231"/>
      <c r="I18" s="231"/>
      <c r="J18" s="231"/>
      <c r="K18" s="231"/>
      <c r="L18" s="231"/>
      <c r="M18" s="231"/>
      <c r="N18" s="231"/>
      <c r="O18" s="231"/>
      <c r="P18" s="231"/>
    </row>
    <row r="19" spans="1:23" ht="15.75" thickBot="1" x14ac:dyDescent="0.3">
      <c r="A19" s="228"/>
      <c r="B19" s="210" t="s">
        <v>173</v>
      </c>
      <c r="C19" s="212">
        <v>7</v>
      </c>
      <c r="D19" s="77" t="s">
        <v>92</v>
      </c>
      <c r="E19" s="1">
        <v>49</v>
      </c>
      <c r="F19" s="5">
        <v>1</v>
      </c>
      <c r="G19" s="75">
        <v>3</v>
      </c>
      <c r="H19" s="77">
        <v>110</v>
      </c>
      <c r="I19" s="100">
        <v>1800</v>
      </c>
      <c r="J19" s="97">
        <f t="shared" ref="J19:J25" si="5">SUM(I19*H19)</f>
        <v>198000</v>
      </c>
      <c r="K19" s="97">
        <v>35000</v>
      </c>
      <c r="L19" s="97">
        <f t="shared" ref="L19:L25" si="6">SUM(J19,K19)*0.075</f>
        <v>17475</v>
      </c>
      <c r="M19" s="97">
        <v>2500</v>
      </c>
      <c r="N19" s="98">
        <f t="shared" ref="N19:N25" si="7">SUM(M19,L19,K19,J19)</f>
        <v>252975</v>
      </c>
      <c r="O19" s="98">
        <f t="shared" ref="O19:O25" si="8">SUM(N19*F19)</f>
        <v>252975</v>
      </c>
      <c r="P19" s="98">
        <f t="shared" ref="P19:P25" si="9">O19 / (F19*H19)</f>
        <v>2299.7727272727275</v>
      </c>
    </row>
    <row r="20" spans="1:23" ht="15.75" thickBot="1" x14ac:dyDescent="0.3">
      <c r="A20" s="228"/>
      <c r="B20" s="210"/>
      <c r="C20" s="212"/>
      <c r="D20" s="3" t="s">
        <v>92</v>
      </c>
      <c r="E20" s="1" t="s">
        <v>186</v>
      </c>
      <c r="F20" s="3">
        <v>2</v>
      </c>
      <c r="G20" s="3">
        <v>3</v>
      </c>
      <c r="H20" s="3">
        <v>110</v>
      </c>
      <c r="I20" s="97">
        <v>1800</v>
      </c>
      <c r="J20" s="97">
        <f t="shared" si="5"/>
        <v>198000</v>
      </c>
      <c r="K20" s="97">
        <v>35000</v>
      </c>
      <c r="L20" s="97">
        <f t="shared" si="6"/>
        <v>17475</v>
      </c>
      <c r="M20" s="97">
        <v>2500</v>
      </c>
      <c r="N20" s="98">
        <f t="shared" si="7"/>
        <v>252975</v>
      </c>
      <c r="O20" s="98">
        <f t="shared" si="8"/>
        <v>505950</v>
      </c>
      <c r="P20" s="98">
        <f t="shared" si="9"/>
        <v>2299.7727272727275</v>
      </c>
    </row>
    <row r="21" spans="1:23" ht="15.75" thickBot="1" x14ac:dyDescent="0.3">
      <c r="A21" s="228"/>
      <c r="B21" s="210"/>
      <c r="C21" s="212"/>
      <c r="D21" s="3" t="s">
        <v>92</v>
      </c>
      <c r="E21" s="1">
        <v>47</v>
      </c>
      <c r="F21" s="3">
        <v>1</v>
      </c>
      <c r="G21" s="3">
        <v>3</v>
      </c>
      <c r="H21" s="3">
        <v>110</v>
      </c>
      <c r="I21" s="97">
        <v>1800</v>
      </c>
      <c r="J21" s="97">
        <f t="shared" si="5"/>
        <v>198000</v>
      </c>
      <c r="K21" s="97">
        <v>35000</v>
      </c>
      <c r="L21" s="97">
        <f t="shared" si="6"/>
        <v>17475</v>
      </c>
      <c r="M21" s="97">
        <v>2500</v>
      </c>
      <c r="N21" s="98">
        <f t="shared" si="7"/>
        <v>252975</v>
      </c>
      <c r="O21" s="98">
        <f t="shared" si="8"/>
        <v>252975</v>
      </c>
      <c r="P21" s="98">
        <f t="shared" si="9"/>
        <v>2299.7727272727275</v>
      </c>
    </row>
    <row r="22" spans="1:23" ht="15.75" thickBot="1" x14ac:dyDescent="0.3">
      <c r="A22" s="228"/>
      <c r="B22" s="210"/>
      <c r="C22" s="212"/>
      <c r="D22" s="3" t="s">
        <v>92</v>
      </c>
      <c r="E22" s="1">
        <v>45</v>
      </c>
      <c r="F22" s="3">
        <v>1</v>
      </c>
      <c r="G22" s="3">
        <v>3</v>
      </c>
      <c r="H22" s="3">
        <v>110</v>
      </c>
      <c r="I22" s="97">
        <v>1800</v>
      </c>
      <c r="J22" s="97">
        <f t="shared" si="5"/>
        <v>198000</v>
      </c>
      <c r="K22" s="97">
        <v>35000</v>
      </c>
      <c r="L22" s="97">
        <f t="shared" si="6"/>
        <v>17475</v>
      </c>
      <c r="M22" s="97">
        <v>2500</v>
      </c>
      <c r="N22" s="98">
        <f t="shared" si="7"/>
        <v>252975</v>
      </c>
      <c r="O22" s="98">
        <f t="shared" si="8"/>
        <v>252975</v>
      </c>
      <c r="P22" s="98">
        <f t="shared" si="9"/>
        <v>2299.7727272727275</v>
      </c>
    </row>
    <row r="23" spans="1:23" ht="15.75" thickBot="1" x14ac:dyDescent="0.3">
      <c r="A23" s="228"/>
      <c r="B23" s="210"/>
      <c r="C23" s="212"/>
      <c r="D23" s="3" t="s">
        <v>92</v>
      </c>
      <c r="E23" s="1">
        <v>44</v>
      </c>
      <c r="F23" s="3">
        <v>1</v>
      </c>
      <c r="G23" s="3">
        <v>3</v>
      </c>
      <c r="H23" s="3">
        <v>110</v>
      </c>
      <c r="I23" s="97">
        <v>1800</v>
      </c>
      <c r="J23" s="97">
        <f t="shared" si="5"/>
        <v>198000</v>
      </c>
      <c r="K23" s="97">
        <v>35000</v>
      </c>
      <c r="L23" s="97">
        <f t="shared" si="6"/>
        <v>17475</v>
      </c>
      <c r="M23" s="97">
        <v>2500</v>
      </c>
      <c r="N23" s="98">
        <f t="shared" si="7"/>
        <v>252975</v>
      </c>
      <c r="O23" s="98">
        <f t="shared" si="8"/>
        <v>252975</v>
      </c>
      <c r="P23" s="98">
        <f t="shared" si="9"/>
        <v>2299.7727272727275</v>
      </c>
    </row>
    <row r="24" spans="1:23" ht="15.75" thickBot="1" x14ac:dyDescent="0.3">
      <c r="A24" s="228"/>
      <c r="B24" s="211"/>
      <c r="C24" s="213"/>
      <c r="D24" s="3" t="s">
        <v>92</v>
      </c>
      <c r="E24" s="1">
        <v>43</v>
      </c>
      <c r="F24" s="3">
        <v>1</v>
      </c>
      <c r="G24" s="3">
        <v>3</v>
      </c>
      <c r="H24" s="3">
        <v>110</v>
      </c>
      <c r="I24" s="97">
        <v>1800</v>
      </c>
      <c r="J24" s="97">
        <f t="shared" si="5"/>
        <v>198000</v>
      </c>
      <c r="K24" s="97">
        <v>35000</v>
      </c>
      <c r="L24" s="97">
        <f t="shared" si="6"/>
        <v>17475</v>
      </c>
      <c r="M24" s="97">
        <v>2500</v>
      </c>
      <c r="N24" s="98">
        <f t="shared" si="7"/>
        <v>252975</v>
      </c>
      <c r="O24" s="98">
        <f t="shared" si="8"/>
        <v>252975</v>
      </c>
      <c r="P24" s="98">
        <f t="shared" si="9"/>
        <v>2299.7727272727275</v>
      </c>
    </row>
    <row r="25" spans="1:23" ht="22.5" customHeight="1" thickBot="1" x14ac:dyDescent="0.3">
      <c r="A25" s="228"/>
      <c r="B25" s="95" t="s">
        <v>227</v>
      </c>
      <c r="C25" s="91">
        <v>4</v>
      </c>
      <c r="D25" s="61" t="s">
        <v>74</v>
      </c>
      <c r="E25" s="76" t="s">
        <v>266</v>
      </c>
      <c r="F25" s="4">
        <v>4</v>
      </c>
      <c r="G25" s="76">
        <v>2</v>
      </c>
      <c r="H25" s="4">
        <v>74</v>
      </c>
      <c r="I25" s="99">
        <v>2750</v>
      </c>
      <c r="J25" s="97">
        <f t="shared" si="5"/>
        <v>203500</v>
      </c>
      <c r="K25" s="97">
        <v>35000</v>
      </c>
      <c r="L25" s="97">
        <f t="shared" si="6"/>
        <v>17887.5</v>
      </c>
      <c r="M25" s="97">
        <v>2500</v>
      </c>
      <c r="N25" s="98">
        <f t="shared" si="7"/>
        <v>258887.5</v>
      </c>
      <c r="O25" s="98">
        <f t="shared" si="8"/>
        <v>1035550</v>
      </c>
      <c r="P25" s="98">
        <f t="shared" si="9"/>
        <v>3498.4797297297296</v>
      </c>
    </row>
    <row r="26" spans="1:23" ht="15.75" customHeight="1" thickBot="1" x14ac:dyDescent="0.3">
      <c r="A26" s="229"/>
      <c r="B26" s="230" t="s">
        <v>286</v>
      </c>
      <c r="C26" s="231"/>
      <c r="D26" s="231"/>
      <c r="E26" s="231"/>
      <c r="F26" s="231"/>
      <c r="G26" s="231"/>
      <c r="H26" s="231"/>
      <c r="I26" s="231"/>
      <c r="J26" s="231"/>
      <c r="K26" s="231"/>
      <c r="L26" s="231"/>
      <c r="M26" s="231"/>
      <c r="N26" s="231"/>
      <c r="O26" s="231"/>
      <c r="P26" s="232"/>
    </row>
    <row r="27" spans="1:23" x14ac:dyDescent="0.25">
      <c r="A27" s="87"/>
      <c r="B27" s="61"/>
      <c r="C27" s="61"/>
      <c r="D27" s="88"/>
      <c r="E27" s="68"/>
      <c r="F27" s="68"/>
      <c r="G27" s="68"/>
      <c r="H27" s="68"/>
      <c r="I27" s="68"/>
      <c r="J27" s="89"/>
      <c r="K27" s="89"/>
      <c r="L27" s="89"/>
      <c r="M27" s="89"/>
      <c r="N27" s="90"/>
      <c r="O27" s="89"/>
      <c r="P27" s="89"/>
      <c r="Q27" s="68"/>
      <c r="R27" s="89"/>
      <c r="S27" s="68"/>
      <c r="T27" s="89"/>
      <c r="U27" s="68"/>
      <c r="V27" s="4"/>
      <c r="W27" s="12"/>
    </row>
    <row r="28" spans="1:23" x14ac:dyDescent="0.25">
      <c r="M28" s="12"/>
      <c r="N28" s="12"/>
    </row>
    <row r="29" spans="1:23" x14ac:dyDescent="0.25">
      <c r="M29" s="12"/>
      <c r="N29" s="12"/>
    </row>
    <row r="30" spans="1:23" x14ac:dyDescent="0.25">
      <c r="M30" s="12"/>
      <c r="N30" s="12"/>
    </row>
    <row r="31" spans="1:23" x14ac:dyDescent="0.25">
      <c r="A31" s="4"/>
      <c r="B31" s="4"/>
      <c r="C31" s="4"/>
      <c r="D31" s="4"/>
      <c r="E31" s="84"/>
      <c r="F31" s="82"/>
      <c r="G31" s="4"/>
      <c r="H31" s="4"/>
      <c r="I31" s="61"/>
      <c r="J31" s="61"/>
      <c r="K31" s="4"/>
      <c r="L31" s="84"/>
      <c r="M31" s="4"/>
      <c r="N31" s="84"/>
      <c r="O31" s="4"/>
      <c r="P31" s="84"/>
      <c r="Q31" s="4"/>
      <c r="R31" s="26"/>
      <c r="S31" s="26"/>
      <c r="T31" s="26"/>
    </row>
    <row r="32" spans="1:23" x14ac:dyDescent="0.25">
      <c r="A32" s="26"/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</row>
    <row r="33" spans="1:20" ht="15" customHeight="1" x14ac:dyDescent="0.25">
      <c r="A33" s="26"/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</row>
    <row r="34" spans="1:20" x14ac:dyDescent="0.25">
      <c r="A34" s="26"/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</row>
    <row r="35" spans="1:20" x14ac:dyDescent="0.25">
      <c r="A35" s="26"/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</row>
    <row r="36" spans="1:20" x14ac:dyDescent="0.25">
      <c r="A36" s="26"/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</row>
    <row r="37" spans="1:20" x14ac:dyDescent="0.25">
      <c r="A37" s="26"/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</row>
    <row r="38" spans="1:20" x14ac:dyDescent="0.25">
      <c r="A38" s="26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</row>
    <row r="39" spans="1:20" x14ac:dyDescent="0.25">
      <c r="A39" s="26"/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</row>
    <row r="40" spans="1:20" x14ac:dyDescent="0.25">
      <c r="A40" s="26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</row>
    <row r="41" spans="1:20" x14ac:dyDescent="0.25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</row>
    <row r="42" spans="1:20" x14ac:dyDescent="0.25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</row>
    <row r="43" spans="1:20" x14ac:dyDescent="0.25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</row>
    <row r="44" spans="1:20" x14ac:dyDescent="0.25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</row>
  </sheetData>
  <mergeCells count="20">
    <mergeCell ref="A1:U1"/>
    <mergeCell ref="B2:B3"/>
    <mergeCell ref="C2:C3"/>
    <mergeCell ref="D2:D3"/>
    <mergeCell ref="E2:E3"/>
    <mergeCell ref="F2:F3"/>
    <mergeCell ref="A2:A26"/>
    <mergeCell ref="B18:P18"/>
    <mergeCell ref="B26:P26"/>
    <mergeCell ref="H3:P3"/>
    <mergeCell ref="B16:B17"/>
    <mergeCell ref="C16:C17"/>
    <mergeCell ref="B19:B24"/>
    <mergeCell ref="C19:C24"/>
    <mergeCell ref="B4:B6"/>
    <mergeCell ref="C4:C6"/>
    <mergeCell ref="B7:B9"/>
    <mergeCell ref="C7:C9"/>
    <mergeCell ref="B10:B13"/>
    <mergeCell ref="C10:C13"/>
  </mergeCells>
  <pageMargins left="0.7" right="0.7" top="0.75" bottom="0.75" header="0.3" footer="0.3"/>
  <pageSetup paperSize="8" scale="84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6"/>
  <sheetViews>
    <sheetView workbookViewId="0">
      <selection sqref="A1:F30"/>
    </sheetView>
  </sheetViews>
  <sheetFormatPr defaultRowHeight="15" x14ac:dyDescent="0.25"/>
  <cols>
    <col min="2" max="2" width="24.42578125" customWidth="1"/>
    <col min="3" max="3" width="12.85546875" customWidth="1"/>
    <col min="4" max="4" width="15.7109375" customWidth="1"/>
    <col min="5" max="5" width="15.5703125" customWidth="1"/>
    <col min="6" max="6" width="16.42578125" customWidth="1"/>
  </cols>
  <sheetData>
    <row r="1" spans="1:6" x14ac:dyDescent="0.25">
      <c r="A1" s="238" t="s">
        <v>234</v>
      </c>
      <c r="B1" s="238"/>
      <c r="C1" s="238"/>
      <c r="D1" s="238"/>
    </row>
    <row r="2" spans="1:6" x14ac:dyDescent="0.25">
      <c r="A2" s="239" t="s">
        <v>250</v>
      </c>
      <c r="B2" s="190"/>
      <c r="C2" s="190" t="s">
        <v>251</v>
      </c>
      <c r="D2" s="190" t="s">
        <v>252</v>
      </c>
      <c r="E2" s="190" t="s">
        <v>253</v>
      </c>
      <c r="F2" s="179"/>
    </row>
    <row r="3" spans="1:6" x14ac:dyDescent="0.25">
      <c r="A3" s="239"/>
      <c r="B3" s="190"/>
      <c r="C3" s="190"/>
      <c r="D3" s="190"/>
      <c r="E3" s="190"/>
      <c r="F3" s="179"/>
    </row>
    <row r="4" spans="1:6" x14ac:dyDescent="0.25">
      <c r="A4" s="239"/>
      <c r="B4" s="125" t="s">
        <v>254</v>
      </c>
      <c r="C4" s="125" t="s">
        <v>30</v>
      </c>
      <c r="D4" s="125">
        <v>354.66</v>
      </c>
      <c r="E4" s="125">
        <v>357.46</v>
      </c>
      <c r="F4" s="126"/>
    </row>
    <row r="5" spans="1:6" x14ac:dyDescent="0.25">
      <c r="A5" s="239"/>
      <c r="B5" s="125" t="s">
        <v>255</v>
      </c>
      <c r="C5" s="125">
        <v>87.04</v>
      </c>
      <c r="D5" s="180" t="s">
        <v>30</v>
      </c>
      <c r="E5" s="180" t="s">
        <v>30</v>
      </c>
      <c r="F5" s="126"/>
    </row>
    <row r="6" spans="1:6" x14ac:dyDescent="0.25">
      <c r="A6" s="239"/>
      <c r="B6" s="125" t="s">
        <v>255</v>
      </c>
      <c r="C6" s="125">
        <v>117.94</v>
      </c>
      <c r="D6" s="180"/>
      <c r="E6" s="180"/>
      <c r="F6" s="126"/>
    </row>
    <row r="7" spans="1:6" x14ac:dyDescent="0.25">
      <c r="A7" s="239"/>
      <c r="B7" s="125" t="s">
        <v>255</v>
      </c>
      <c r="C7" s="125">
        <v>70.989999999999995</v>
      </c>
      <c r="D7" s="180" t="s">
        <v>30</v>
      </c>
      <c r="E7" s="180" t="s">
        <v>30</v>
      </c>
      <c r="F7" s="126"/>
    </row>
    <row r="8" spans="1:6" x14ac:dyDescent="0.25">
      <c r="A8" s="156"/>
      <c r="B8" s="126" t="s">
        <v>256</v>
      </c>
      <c r="C8" s="171">
        <f>SUM(C4:C7)</f>
        <v>275.97000000000003</v>
      </c>
      <c r="D8" s="171">
        <v>354.66</v>
      </c>
      <c r="E8" s="171">
        <v>357.46</v>
      </c>
      <c r="F8" s="181">
        <v>1274</v>
      </c>
    </row>
    <row r="11" spans="1:6" x14ac:dyDescent="0.25">
      <c r="A11" s="238" t="s">
        <v>236</v>
      </c>
      <c r="B11" s="238"/>
      <c r="C11" s="238"/>
      <c r="D11" s="238"/>
    </row>
    <row r="12" spans="1:6" x14ac:dyDescent="0.25">
      <c r="A12" s="239" t="s">
        <v>257</v>
      </c>
      <c r="B12" s="190"/>
      <c r="C12" s="190" t="s">
        <v>251</v>
      </c>
      <c r="D12" s="190" t="s">
        <v>252</v>
      </c>
      <c r="E12" s="190" t="s">
        <v>253</v>
      </c>
      <c r="F12" s="179"/>
    </row>
    <row r="13" spans="1:6" ht="15" customHeight="1" x14ac:dyDescent="0.25">
      <c r="A13" s="239"/>
      <c r="B13" s="190"/>
      <c r="C13" s="190"/>
      <c r="D13" s="190"/>
      <c r="E13" s="190"/>
      <c r="F13" s="179"/>
    </row>
    <row r="14" spans="1:6" x14ac:dyDescent="0.25">
      <c r="A14" s="239"/>
      <c r="B14" s="125" t="s">
        <v>258</v>
      </c>
      <c r="C14" s="125">
        <v>186.7</v>
      </c>
      <c r="D14" s="125" t="s">
        <v>30</v>
      </c>
      <c r="E14" s="125" t="s">
        <v>30</v>
      </c>
      <c r="F14" s="126"/>
    </row>
    <row r="15" spans="1:6" x14ac:dyDescent="0.25">
      <c r="A15" s="239"/>
      <c r="B15" s="125" t="s">
        <v>255</v>
      </c>
      <c r="C15" s="125">
        <v>71.989999999999995</v>
      </c>
      <c r="D15" s="180" t="s">
        <v>30</v>
      </c>
      <c r="E15" s="180" t="s">
        <v>30</v>
      </c>
      <c r="F15" s="126"/>
    </row>
    <row r="16" spans="1:6" x14ac:dyDescent="0.25">
      <c r="A16" s="239"/>
      <c r="B16" s="125" t="s">
        <v>255</v>
      </c>
      <c r="C16" s="125">
        <v>57.79</v>
      </c>
      <c r="D16" s="180" t="s">
        <v>30</v>
      </c>
      <c r="E16" s="180" t="s">
        <v>30</v>
      </c>
      <c r="F16" s="126"/>
    </row>
    <row r="17" spans="1:6" x14ac:dyDescent="0.25">
      <c r="A17" s="239"/>
      <c r="B17" s="125" t="s">
        <v>255</v>
      </c>
      <c r="C17" s="125">
        <v>57.79</v>
      </c>
      <c r="D17" s="180" t="s">
        <v>30</v>
      </c>
      <c r="E17" s="180" t="s">
        <v>30</v>
      </c>
      <c r="F17" s="126"/>
    </row>
    <row r="18" spans="1:6" x14ac:dyDescent="0.25">
      <c r="A18" s="239"/>
      <c r="B18" s="125" t="s">
        <v>255</v>
      </c>
      <c r="C18" s="125">
        <v>67.569999999999993</v>
      </c>
      <c r="D18" s="180" t="s">
        <v>30</v>
      </c>
      <c r="E18" s="180" t="s">
        <v>30</v>
      </c>
      <c r="F18" s="126"/>
    </row>
    <row r="19" spans="1:6" ht="16.5" customHeight="1" x14ac:dyDescent="0.25">
      <c r="A19" s="239"/>
      <c r="B19" s="125" t="s">
        <v>259</v>
      </c>
      <c r="C19" s="180" t="s">
        <v>30</v>
      </c>
      <c r="D19" s="125">
        <v>60.24</v>
      </c>
      <c r="E19" s="180" t="s">
        <v>30</v>
      </c>
      <c r="F19" s="126"/>
    </row>
    <row r="20" spans="1:6" ht="18" customHeight="1" x14ac:dyDescent="0.25">
      <c r="A20" s="239"/>
      <c r="B20" s="125" t="s">
        <v>260</v>
      </c>
      <c r="C20" s="180" t="s">
        <v>30</v>
      </c>
      <c r="D20" s="125">
        <v>47.12</v>
      </c>
      <c r="E20" s="180" t="s">
        <v>30</v>
      </c>
      <c r="F20" s="126"/>
    </row>
    <row r="21" spans="1:6" ht="18" customHeight="1" x14ac:dyDescent="0.25">
      <c r="A21" s="239"/>
      <c r="B21" s="125" t="s">
        <v>261</v>
      </c>
      <c r="C21" s="180" t="s">
        <v>30</v>
      </c>
      <c r="D21" s="125">
        <v>47.12</v>
      </c>
      <c r="E21" s="180" t="s">
        <v>30</v>
      </c>
      <c r="F21" s="126"/>
    </row>
    <row r="22" spans="1:6" ht="18" customHeight="1" x14ac:dyDescent="0.25">
      <c r="A22" s="239"/>
      <c r="B22" s="125" t="s">
        <v>261</v>
      </c>
      <c r="C22" s="180" t="s">
        <v>30</v>
      </c>
      <c r="D22" s="125">
        <v>47.12</v>
      </c>
      <c r="E22" s="180" t="s">
        <v>30</v>
      </c>
      <c r="F22" s="126"/>
    </row>
    <row r="23" spans="1:6" ht="18" customHeight="1" x14ac:dyDescent="0.25">
      <c r="A23" s="239"/>
      <c r="B23" s="125" t="s">
        <v>262</v>
      </c>
      <c r="C23" s="180" t="s">
        <v>30</v>
      </c>
      <c r="D23" s="125">
        <v>47.12</v>
      </c>
      <c r="E23" s="180" t="s">
        <v>30</v>
      </c>
      <c r="F23" s="126"/>
    </row>
    <row r="24" spans="1:6" ht="18" customHeight="1" x14ac:dyDescent="0.25">
      <c r="A24" s="239"/>
      <c r="B24" s="125" t="s">
        <v>263</v>
      </c>
      <c r="C24" s="180" t="s">
        <v>30</v>
      </c>
      <c r="D24" s="125">
        <v>23.01</v>
      </c>
      <c r="E24" s="180" t="s">
        <v>30</v>
      </c>
      <c r="F24" s="126"/>
    </row>
    <row r="25" spans="1:6" ht="18" customHeight="1" x14ac:dyDescent="0.25">
      <c r="A25" s="239"/>
      <c r="B25" s="125" t="s">
        <v>264</v>
      </c>
      <c r="C25" s="180" t="s">
        <v>30</v>
      </c>
      <c r="D25" s="180" t="s">
        <v>30</v>
      </c>
      <c r="E25" s="125">
        <v>442.6</v>
      </c>
      <c r="F25" s="126"/>
    </row>
    <row r="26" spans="1:6" x14ac:dyDescent="0.25">
      <c r="A26" s="239"/>
      <c r="B26" s="182" t="s">
        <v>256</v>
      </c>
      <c r="C26" s="171">
        <v>591</v>
      </c>
      <c r="D26" s="171">
        <v>571</v>
      </c>
      <c r="E26" s="171">
        <v>571</v>
      </c>
      <c r="F26" s="181">
        <v>1733</v>
      </c>
    </row>
    <row r="27" spans="1:6" ht="15.75" thickBot="1" x14ac:dyDescent="0.3">
      <c r="E27" s="55"/>
      <c r="F27" s="55"/>
    </row>
    <row r="28" spans="1:6" ht="15.75" thickBot="1" x14ac:dyDescent="0.3">
      <c r="B28" s="52" t="s">
        <v>234</v>
      </c>
      <c r="C28" s="58">
        <v>1274</v>
      </c>
      <c r="E28" s="55"/>
      <c r="F28" s="55"/>
    </row>
    <row r="29" spans="1:6" ht="15.75" thickBot="1" x14ac:dyDescent="0.3">
      <c r="B29" s="52" t="s">
        <v>236</v>
      </c>
      <c r="C29" s="57">
        <v>1733</v>
      </c>
      <c r="E29" s="55"/>
      <c r="F29" s="55"/>
    </row>
    <row r="30" spans="1:6" ht="15.75" thickBot="1" x14ac:dyDescent="0.3">
      <c r="B30" s="56" t="s">
        <v>237</v>
      </c>
      <c r="C30" s="59">
        <f>SUM(C28:C29)</f>
        <v>3007</v>
      </c>
      <c r="E30" s="55"/>
      <c r="F30" s="55"/>
    </row>
    <row r="31" spans="1:6" x14ac:dyDescent="0.25">
      <c r="E31" s="55"/>
      <c r="F31" s="55"/>
    </row>
    <row r="32" spans="1:6" x14ac:dyDescent="0.25">
      <c r="E32" s="55"/>
      <c r="F32" s="55"/>
    </row>
    <row r="33" spans="5:6" x14ac:dyDescent="0.25">
      <c r="E33" s="55"/>
      <c r="F33" s="55"/>
    </row>
    <row r="34" spans="5:6" x14ac:dyDescent="0.25">
      <c r="E34" s="55"/>
      <c r="F34" s="55"/>
    </row>
    <row r="35" spans="5:6" x14ac:dyDescent="0.25">
      <c r="E35" s="55"/>
      <c r="F35" s="55"/>
    </row>
    <row r="36" spans="5:6" x14ac:dyDescent="0.25">
      <c r="E36" s="55"/>
      <c r="F36" s="55"/>
    </row>
    <row r="37" spans="5:6" x14ac:dyDescent="0.25">
      <c r="E37" s="55"/>
      <c r="F37" s="55"/>
    </row>
    <row r="38" spans="5:6" x14ac:dyDescent="0.25">
      <c r="E38" s="55"/>
      <c r="F38" s="55"/>
    </row>
    <row r="39" spans="5:6" x14ac:dyDescent="0.25">
      <c r="E39" s="55"/>
      <c r="F39" s="55"/>
    </row>
    <row r="40" spans="5:6" ht="14.25" customHeight="1" x14ac:dyDescent="0.25">
      <c r="E40" s="55"/>
      <c r="F40" s="55"/>
    </row>
    <row r="41" spans="5:6" x14ac:dyDescent="0.25">
      <c r="E41" s="55"/>
      <c r="F41" s="55"/>
    </row>
    <row r="42" spans="5:6" x14ac:dyDescent="0.25">
      <c r="E42" s="55"/>
      <c r="F42" s="55"/>
    </row>
    <row r="43" spans="5:6" x14ac:dyDescent="0.25">
      <c r="E43" s="55"/>
      <c r="F43" s="55"/>
    </row>
    <row r="44" spans="5:6" x14ac:dyDescent="0.25">
      <c r="E44" s="55"/>
      <c r="F44" s="55"/>
    </row>
    <row r="45" spans="5:6" x14ac:dyDescent="0.25">
      <c r="E45" s="55"/>
      <c r="F45" s="55"/>
    </row>
    <row r="46" spans="5:6" x14ac:dyDescent="0.25">
      <c r="E46" s="55"/>
      <c r="F46" s="55"/>
    </row>
    <row r="47" spans="5:6" x14ac:dyDescent="0.25">
      <c r="E47" s="55"/>
      <c r="F47" s="55"/>
    </row>
    <row r="48" spans="5:6" x14ac:dyDescent="0.25">
      <c r="E48" s="55"/>
      <c r="F48" s="55"/>
    </row>
    <row r="49" spans="5:6" x14ac:dyDescent="0.25">
      <c r="E49" s="55"/>
      <c r="F49" s="55"/>
    </row>
    <row r="50" spans="5:6" x14ac:dyDescent="0.25">
      <c r="E50" s="55"/>
      <c r="F50" s="55"/>
    </row>
    <row r="51" spans="5:6" x14ac:dyDescent="0.25">
      <c r="E51" s="55"/>
      <c r="F51" s="55"/>
    </row>
    <row r="52" spans="5:6" x14ac:dyDescent="0.25">
      <c r="E52" s="55"/>
      <c r="F52" s="55"/>
    </row>
    <row r="53" spans="5:6" x14ac:dyDescent="0.25">
      <c r="E53" s="55"/>
      <c r="F53" s="55"/>
    </row>
    <row r="54" spans="5:6" x14ac:dyDescent="0.25">
      <c r="E54" s="55"/>
      <c r="F54" s="55"/>
    </row>
    <row r="55" spans="5:6" x14ac:dyDescent="0.25">
      <c r="E55" s="55"/>
      <c r="F55" s="55"/>
    </row>
    <row r="56" spans="5:6" x14ac:dyDescent="0.25">
      <c r="E56" s="55"/>
      <c r="F56" s="55"/>
    </row>
    <row r="57" spans="5:6" x14ac:dyDescent="0.25">
      <c r="E57" s="55"/>
      <c r="F57" s="55"/>
    </row>
    <row r="58" spans="5:6" x14ac:dyDescent="0.25">
      <c r="E58" s="55"/>
      <c r="F58" s="55"/>
    </row>
    <row r="59" spans="5:6" x14ac:dyDescent="0.25">
      <c r="E59" s="55"/>
      <c r="F59" s="55"/>
    </row>
    <row r="60" spans="5:6" x14ac:dyDescent="0.25">
      <c r="E60" s="55"/>
      <c r="F60" s="55"/>
    </row>
    <row r="61" spans="5:6" x14ac:dyDescent="0.25">
      <c r="E61" s="55"/>
      <c r="F61" s="55"/>
    </row>
    <row r="62" spans="5:6" x14ac:dyDescent="0.25">
      <c r="E62" s="55"/>
      <c r="F62" s="55"/>
    </row>
    <row r="63" spans="5:6" x14ac:dyDescent="0.25">
      <c r="E63" s="55"/>
      <c r="F63" s="55"/>
    </row>
    <row r="64" spans="5:6" x14ac:dyDescent="0.25">
      <c r="E64" s="55"/>
      <c r="F64" s="55"/>
    </row>
    <row r="65" spans="5:6" x14ac:dyDescent="0.25">
      <c r="E65" s="55"/>
      <c r="F65" s="55"/>
    </row>
    <row r="66" spans="5:6" x14ac:dyDescent="0.25">
      <c r="E66" s="55"/>
      <c r="F66" s="55"/>
    </row>
    <row r="67" spans="5:6" x14ac:dyDescent="0.25">
      <c r="E67" s="55"/>
      <c r="F67" s="55"/>
    </row>
    <row r="68" spans="5:6" x14ac:dyDescent="0.25">
      <c r="E68" s="55"/>
      <c r="F68" s="55"/>
    </row>
    <row r="69" spans="5:6" x14ac:dyDescent="0.25">
      <c r="E69" s="55"/>
      <c r="F69" s="55"/>
    </row>
    <row r="70" spans="5:6" x14ac:dyDescent="0.25">
      <c r="E70" s="55"/>
      <c r="F70" s="55"/>
    </row>
    <row r="71" spans="5:6" x14ac:dyDescent="0.25">
      <c r="E71" s="55"/>
      <c r="F71" s="55"/>
    </row>
    <row r="72" spans="5:6" x14ac:dyDescent="0.25">
      <c r="E72" s="55"/>
      <c r="F72" s="55"/>
    </row>
    <row r="73" spans="5:6" x14ac:dyDescent="0.25">
      <c r="E73" s="55"/>
      <c r="F73" s="55"/>
    </row>
    <row r="74" spans="5:6" x14ac:dyDescent="0.25">
      <c r="E74" s="55"/>
      <c r="F74" s="55"/>
    </row>
    <row r="75" spans="5:6" x14ac:dyDescent="0.25">
      <c r="E75" s="55"/>
      <c r="F75" s="55"/>
    </row>
    <row r="76" spans="5:6" x14ac:dyDescent="0.25">
      <c r="E76" s="55"/>
      <c r="F76" s="55"/>
    </row>
  </sheetData>
  <mergeCells count="12">
    <mergeCell ref="E12:E13"/>
    <mergeCell ref="A1:D1"/>
    <mergeCell ref="A2:A7"/>
    <mergeCell ref="B2:B3"/>
    <mergeCell ref="C2:C3"/>
    <mergeCell ref="D2:D3"/>
    <mergeCell ref="E2:E3"/>
    <mergeCell ref="A12:A26"/>
    <mergeCell ref="A11:D11"/>
    <mergeCell ref="B12:B13"/>
    <mergeCell ref="C12:C13"/>
    <mergeCell ref="D12:D13"/>
  </mergeCells>
  <pageMargins left="0.7" right="0.7" top="0.75" bottom="0.75" header="0.3" footer="0.3"/>
  <pageSetup paperSize="8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30"/>
  <sheetViews>
    <sheetView topLeftCell="A97" zoomScale="80" zoomScaleNormal="80" workbookViewId="0">
      <selection activeCell="H49" sqref="H49"/>
    </sheetView>
  </sheetViews>
  <sheetFormatPr defaultRowHeight="15" x14ac:dyDescent="0.25"/>
  <cols>
    <col min="2" max="2" width="24.42578125" customWidth="1"/>
    <col min="3" max="3" width="23.28515625" customWidth="1"/>
    <col min="4" max="4" width="15.7109375" customWidth="1"/>
    <col min="5" max="5" width="15.5703125" customWidth="1"/>
    <col min="6" max="6" width="16.42578125" customWidth="1"/>
  </cols>
  <sheetData>
    <row r="1" spans="1:6" x14ac:dyDescent="0.25">
      <c r="A1" s="241" t="s">
        <v>389</v>
      </c>
      <c r="B1" s="241"/>
      <c r="C1" s="241"/>
      <c r="D1" s="241"/>
      <c r="E1" s="241"/>
      <c r="F1" s="241"/>
    </row>
    <row r="3" spans="1:6" ht="15" customHeight="1" x14ac:dyDescent="0.25">
      <c r="A3" s="191" t="s">
        <v>55</v>
      </c>
      <c r="B3" s="190" t="s">
        <v>56</v>
      </c>
      <c r="C3" s="190" t="s">
        <v>57</v>
      </c>
      <c r="D3" s="190" t="s">
        <v>58</v>
      </c>
      <c r="E3" s="131" t="s">
        <v>59</v>
      </c>
      <c r="F3" s="131" t="s">
        <v>60</v>
      </c>
    </row>
    <row r="4" spans="1:6" x14ac:dyDescent="0.25">
      <c r="A4" s="191"/>
      <c r="B4" s="190"/>
      <c r="C4" s="190"/>
      <c r="D4" s="190"/>
      <c r="E4" s="133"/>
      <c r="F4" s="131" t="s">
        <v>71</v>
      </c>
    </row>
    <row r="5" spans="1:6" x14ac:dyDescent="0.25">
      <c r="A5" s="191"/>
      <c r="B5" s="192">
        <f>SUM(E5,E6,E7,E8,E9)</f>
        <v>13</v>
      </c>
      <c r="C5" s="134" t="s">
        <v>74</v>
      </c>
      <c r="D5" s="134" t="s">
        <v>75</v>
      </c>
      <c r="E5" s="134">
        <v>3</v>
      </c>
      <c r="F5" s="192">
        <v>2</v>
      </c>
    </row>
    <row r="6" spans="1:6" x14ac:dyDescent="0.25">
      <c r="A6" s="191"/>
      <c r="B6" s="192"/>
      <c r="C6" s="134" t="s">
        <v>74</v>
      </c>
      <c r="D6" s="134" t="s">
        <v>77</v>
      </c>
      <c r="E6" s="134">
        <v>3</v>
      </c>
      <c r="F6" s="192"/>
    </row>
    <row r="7" spans="1:6" x14ac:dyDescent="0.25">
      <c r="A7" s="191"/>
      <c r="B7" s="192"/>
      <c r="C7" s="134" t="s">
        <v>74</v>
      </c>
      <c r="D7" s="134" t="s">
        <v>79</v>
      </c>
      <c r="E7" s="134">
        <v>3</v>
      </c>
      <c r="F7" s="192"/>
    </row>
    <row r="8" spans="1:6" x14ac:dyDescent="0.25">
      <c r="A8" s="191"/>
      <c r="B8" s="192"/>
      <c r="C8" s="134" t="s">
        <v>74</v>
      </c>
      <c r="D8" s="134" t="s">
        <v>80</v>
      </c>
      <c r="E8" s="134">
        <v>2</v>
      </c>
      <c r="F8" s="192"/>
    </row>
    <row r="9" spans="1:6" x14ac:dyDescent="0.25">
      <c r="A9" s="191"/>
      <c r="B9" s="192"/>
      <c r="C9" s="134" t="s">
        <v>74</v>
      </c>
      <c r="D9" s="134" t="s">
        <v>81</v>
      </c>
      <c r="E9" s="134">
        <v>2</v>
      </c>
      <c r="F9" s="192"/>
    </row>
    <row r="11" spans="1:6" x14ac:dyDescent="0.25">
      <c r="B11" s="240" t="s">
        <v>306</v>
      </c>
      <c r="C11" s="240"/>
    </row>
    <row r="12" spans="1:6" ht="15.75" thickBot="1" x14ac:dyDescent="0.3">
      <c r="B12" t="s">
        <v>308</v>
      </c>
    </row>
    <row r="13" spans="1:6" x14ac:dyDescent="0.25">
      <c r="E13" s="115" t="s">
        <v>315</v>
      </c>
      <c r="F13" s="116" t="s">
        <v>307</v>
      </c>
    </row>
    <row r="14" spans="1:6" ht="15.75" thickBot="1" x14ac:dyDescent="0.3">
      <c r="E14" s="117" t="s">
        <v>316</v>
      </c>
      <c r="F14" s="118" t="s">
        <v>72</v>
      </c>
    </row>
    <row r="16" spans="1:6" ht="15" customHeight="1" x14ac:dyDescent="0.25">
      <c r="A16" s="191" t="s">
        <v>82</v>
      </c>
      <c r="B16" s="190" t="s">
        <v>56</v>
      </c>
      <c r="C16" s="190" t="s">
        <v>57</v>
      </c>
      <c r="D16" s="190" t="s">
        <v>58</v>
      </c>
      <c r="E16" s="190" t="s">
        <v>59</v>
      </c>
      <c r="F16" s="131" t="s">
        <v>60</v>
      </c>
    </row>
    <row r="17" spans="1:6" x14ac:dyDescent="0.25">
      <c r="A17" s="191"/>
      <c r="B17" s="190"/>
      <c r="C17" s="190"/>
      <c r="D17" s="190"/>
      <c r="E17" s="190"/>
      <c r="F17" s="131" t="s">
        <v>71</v>
      </c>
    </row>
    <row r="18" spans="1:6" x14ac:dyDescent="0.25">
      <c r="A18" s="191"/>
      <c r="B18" s="192">
        <f>SUM(E18:E25)</f>
        <v>24</v>
      </c>
      <c r="C18" s="135" t="s">
        <v>83</v>
      </c>
      <c r="D18" s="134" t="s">
        <v>84</v>
      </c>
      <c r="E18" s="134">
        <v>1</v>
      </c>
      <c r="F18" s="134">
        <v>1</v>
      </c>
    </row>
    <row r="19" spans="1:6" x14ac:dyDescent="0.25">
      <c r="A19" s="191"/>
      <c r="B19" s="192"/>
      <c r="C19" s="135" t="s">
        <v>74</v>
      </c>
      <c r="D19" s="134" t="s">
        <v>75</v>
      </c>
      <c r="E19" s="134">
        <v>1</v>
      </c>
      <c r="F19" s="134">
        <v>2</v>
      </c>
    </row>
    <row r="20" spans="1:6" x14ac:dyDescent="0.25">
      <c r="A20" s="191"/>
      <c r="B20" s="192"/>
      <c r="C20" s="135" t="s">
        <v>74</v>
      </c>
      <c r="D20" s="134" t="s">
        <v>77</v>
      </c>
      <c r="E20" s="134">
        <v>3</v>
      </c>
      <c r="F20" s="134">
        <v>2</v>
      </c>
    </row>
    <row r="21" spans="1:6" x14ac:dyDescent="0.25">
      <c r="A21" s="191"/>
      <c r="B21" s="192"/>
      <c r="C21" s="135" t="s">
        <v>74</v>
      </c>
      <c r="D21" s="134" t="s">
        <v>79</v>
      </c>
      <c r="E21" s="134">
        <v>3</v>
      </c>
      <c r="F21" s="134">
        <v>2</v>
      </c>
    </row>
    <row r="22" spans="1:6" ht="16.5" customHeight="1" x14ac:dyDescent="0.25">
      <c r="A22" s="191"/>
      <c r="B22" s="192"/>
      <c r="C22" s="135" t="s">
        <v>74</v>
      </c>
      <c r="D22" s="134" t="s">
        <v>266</v>
      </c>
      <c r="E22" s="134">
        <v>7</v>
      </c>
      <c r="F22" s="134">
        <v>2</v>
      </c>
    </row>
    <row r="23" spans="1:6" ht="18" customHeight="1" x14ac:dyDescent="0.25">
      <c r="A23" s="191"/>
      <c r="B23" s="192"/>
      <c r="C23" s="135" t="s">
        <v>74</v>
      </c>
      <c r="D23" s="134" t="s">
        <v>81</v>
      </c>
      <c r="E23" s="134">
        <v>4</v>
      </c>
      <c r="F23" s="134">
        <v>2</v>
      </c>
    </row>
    <row r="24" spans="1:6" ht="18" customHeight="1" x14ac:dyDescent="0.25">
      <c r="A24" s="191"/>
      <c r="B24" s="192"/>
      <c r="C24" s="135" t="s">
        <v>74</v>
      </c>
      <c r="D24" s="134" t="s">
        <v>87</v>
      </c>
      <c r="E24" s="134">
        <v>2</v>
      </c>
      <c r="F24" s="134">
        <v>2</v>
      </c>
    </row>
    <row r="25" spans="1:6" ht="18" customHeight="1" x14ac:dyDescent="0.25">
      <c r="A25" s="191"/>
      <c r="B25" s="192"/>
      <c r="C25" s="135" t="s">
        <v>94</v>
      </c>
      <c r="D25" s="134" t="s">
        <v>93</v>
      </c>
      <c r="E25" s="134">
        <v>3</v>
      </c>
      <c r="F25" s="134">
        <v>3</v>
      </c>
    </row>
    <row r="26" spans="1:6" ht="18" customHeight="1" x14ac:dyDescent="0.25"/>
    <row r="27" spans="1:6" ht="18" customHeight="1" x14ac:dyDescent="0.25">
      <c r="B27" s="240" t="s">
        <v>309</v>
      </c>
      <c r="C27" s="240"/>
    </row>
    <row r="28" spans="1:6" ht="18" customHeight="1" x14ac:dyDescent="0.25">
      <c r="B28" s="240" t="s">
        <v>306</v>
      </c>
      <c r="C28" s="240"/>
    </row>
    <row r="29" spans="1:6" x14ac:dyDescent="0.25">
      <c r="B29" s="240" t="s">
        <v>310</v>
      </c>
      <c r="C29" s="240"/>
    </row>
    <row r="31" spans="1:6" x14ac:dyDescent="0.25">
      <c r="B31" t="s">
        <v>311</v>
      </c>
    </row>
    <row r="32" spans="1:6" x14ac:dyDescent="0.25">
      <c r="B32" t="s">
        <v>312</v>
      </c>
    </row>
    <row r="33" spans="1:6" x14ac:dyDescent="0.25">
      <c r="B33" t="s">
        <v>313</v>
      </c>
    </row>
    <row r="34" spans="1:6" ht="15.75" thickBot="1" x14ac:dyDescent="0.3">
      <c r="B34" t="s">
        <v>314</v>
      </c>
    </row>
    <row r="35" spans="1:6" x14ac:dyDescent="0.25">
      <c r="E35" s="115" t="s">
        <v>317</v>
      </c>
      <c r="F35" s="116" t="s">
        <v>307</v>
      </c>
    </row>
    <row r="36" spans="1:6" ht="15.75" thickBot="1" x14ac:dyDescent="0.3">
      <c r="E36" s="117" t="s">
        <v>318</v>
      </c>
      <c r="F36" s="118" t="s">
        <v>72</v>
      </c>
    </row>
    <row r="38" spans="1:6" x14ac:dyDescent="0.25">
      <c r="A38" s="191" t="s">
        <v>88</v>
      </c>
      <c r="B38" s="190" t="s">
        <v>56</v>
      </c>
      <c r="C38" s="190" t="s">
        <v>57</v>
      </c>
      <c r="D38" s="190" t="s">
        <v>58</v>
      </c>
      <c r="E38" s="131" t="s">
        <v>59</v>
      </c>
      <c r="F38" s="131" t="s">
        <v>60</v>
      </c>
    </row>
    <row r="39" spans="1:6" x14ac:dyDescent="0.25">
      <c r="A39" s="191"/>
      <c r="B39" s="190"/>
      <c r="C39" s="190"/>
      <c r="D39" s="190"/>
      <c r="E39" s="133"/>
      <c r="F39" s="131" t="s">
        <v>71</v>
      </c>
    </row>
    <row r="40" spans="1:6" x14ac:dyDescent="0.25">
      <c r="A40" s="191"/>
      <c r="B40" s="192">
        <f>SUM(E40:E42)</f>
        <v>8</v>
      </c>
      <c r="C40" s="134" t="s">
        <v>74</v>
      </c>
      <c r="D40" s="134" t="s">
        <v>75</v>
      </c>
      <c r="E40" s="134">
        <v>3</v>
      </c>
      <c r="F40" s="192">
        <v>2</v>
      </c>
    </row>
    <row r="41" spans="1:6" x14ac:dyDescent="0.25">
      <c r="A41" s="191"/>
      <c r="B41" s="192"/>
      <c r="C41" s="134" t="s">
        <v>74</v>
      </c>
      <c r="D41" s="134" t="s">
        <v>77</v>
      </c>
      <c r="E41" s="134">
        <v>3</v>
      </c>
      <c r="F41" s="192"/>
    </row>
    <row r="42" spans="1:6" x14ac:dyDescent="0.25">
      <c r="A42" s="191"/>
      <c r="B42" s="192"/>
      <c r="C42" s="134" t="s">
        <v>74</v>
      </c>
      <c r="D42" s="134" t="s">
        <v>79</v>
      </c>
      <c r="E42" s="134">
        <v>2</v>
      </c>
      <c r="F42" s="192"/>
    </row>
    <row r="43" spans="1:6" ht="14.25" customHeight="1" x14ac:dyDescent="0.25">
      <c r="E43" s="55"/>
      <c r="F43" s="55"/>
    </row>
    <row r="44" spans="1:6" x14ac:dyDescent="0.25">
      <c r="B44" s="240" t="s">
        <v>306</v>
      </c>
      <c r="C44" s="240"/>
      <c r="E44" s="55"/>
      <c r="F44" s="55"/>
    </row>
    <row r="45" spans="1:6" x14ac:dyDescent="0.25">
      <c r="E45" s="55"/>
      <c r="F45" s="55"/>
    </row>
    <row r="46" spans="1:6" ht="15.75" thickBot="1" x14ac:dyDescent="0.3">
      <c r="B46" t="s">
        <v>319</v>
      </c>
      <c r="E46" s="55"/>
      <c r="F46" s="55"/>
    </row>
    <row r="47" spans="1:6" x14ac:dyDescent="0.25">
      <c r="E47" s="115" t="s">
        <v>320</v>
      </c>
      <c r="F47" s="116" t="s">
        <v>307</v>
      </c>
    </row>
    <row r="48" spans="1:6" ht="15.75" thickBot="1" x14ac:dyDescent="0.3">
      <c r="E48" s="117" t="s">
        <v>396</v>
      </c>
      <c r="F48" s="118" t="s">
        <v>72</v>
      </c>
    </row>
    <row r="49" spans="1:6" x14ac:dyDescent="0.25">
      <c r="E49" s="55"/>
      <c r="F49" s="55"/>
    </row>
    <row r="50" spans="1:6" x14ac:dyDescent="0.25">
      <c r="A50" s="191" t="s">
        <v>89</v>
      </c>
      <c r="B50" s="190" t="s">
        <v>56</v>
      </c>
      <c r="C50" s="190" t="s">
        <v>57</v>
      </c>
      <c r="D50" s="190" t="s">
        <v>58</v>
      </c>
      <c r="E50" s="190" t="s">
        <v>59</v>
      </c>
      <c r="F50" s="131" t="s">
        <v>60</v>
      </c>
    </row>
    <row r="51" spans="1:6" x14ac:dyDescent="0.25">
      <c r="A51" s="191"/>
      <c r="B51" s="190"/>
      <c r="C51" s="190"/>
      <c r="D51" s="190"/>
      <c r="E51" s="190"/>
      <c r="F51" s="131" t="s">
        <v>71</v>
      </c>
    </row>
    <row r="52" spans="1:6" x14ac:dyDescent="0.25">
      <c r="A52" s="191"/>
      <c r="B52" s="193">
        <f>SUM(E52:E64)</f>
        <v>28</v>
      </c>
      <c r="C52" s="142" t="s">
        <v>83</v>
      </c>
      <c r="D52" s="142" t="s">
        <v>84</v>
      </c>
      <c r="E52" s="142">
        <v>2</v>
      </c>
      <c r="F52" s="142">
        <v>1</v>
      </c>
    </row>
    <row r="53" spans="1:6" x14ac:dyDescent="0.25">
      <c r="A53" s="191"/>
      <c r="B53" s="193"/>
      <c r="C53" s="142" t="s">
        <v>83</v>
      </c>
      <c r="D53" s="142" t="s">
        <v>85</v>
      </c>
      <c r="E53" s="142">
        <v>8</v>
      </c>
      <c r="F53" s="142">
        <v>1</v>
      </c>
    </row>
    <row r="54" spans="1:6" x14ac:dyDescent="0.25">
      <c r="A54" s="191"/>
      <c r="B54" s="193"/>
      <c r="C54" s="135" t="s">
        <v>74</v>
      </c>
      <c r="D54" s="134" t="s">
        <v>75</v>
      </c>
      <c r="E54" s="134">
        <v>2</v>
      </c>
      <c r="F54" s="134">
        <v>2</v>
      </c>
    </row>
    <row r="55" spans="1:6" x14ac:dyDescent="0.25">
      <c r="A55" s="191"/>
      <c r="B55" s="193"/>
      <c r="C55" s="135" t="s">
        <v>74</v>
      </c>
      <c r="D55" s="134" t="s">
        <v>77</v>
      </c>
      <c r="E55" s="134">
        <v>4</v>
      </c>
      <c r="F55" s="134">
        <v>2</v>
      </c>
    </row>
    <row r="56" spans="1:6" x14ac:dyDescent="0.25">
      <c r="A56" s="191"/>
      <c r="B56" s="193"/>
      <c r="C56" s="135" t="s">
        <v>74</v>
      </c>
      <c r="D56" s="134" t="s">
        <v>79</v>
      </c>
      <c r="E56" s="134">
        <v>2</v>
      </c>
      <c r="F56" s="134">
        <v>2</v>
      </c>
    </row>
    <row r="57" spans="1:6" x14ac:dyDescent="0.25">
      <c r="A57" s="191"/>
      <c r="B57" s="193"/>
      <c r="C57" s="135" t="s">
        <v>74</v>
      </c>
      <c r="D57" s="134" t="s">
        <v>80</v>
      </c>
      <c r="E57" s="134">
        <v>2</v>
      </c>
      <c r="F57" s="134">
        <v>2</v>
      </c>
    </row>
    <row r="58" spans="1:6" x14ac:dyDescent="0.25">
      <c r="A58" s="191"/>
      <c r="B58" s="193"/>
      <c r="C58" s="135" t="s">
        <v>74</v>
      </c>
      <c r="D58" s="134" t="s">
        <v>81</v>
      </c>
      <c r="E58" s="134">
        <v>2</v>
      </c>
      <c r="F58" s="134">
        <v>2</v>
      </c>
    </row>
    <row r="59" spans="1:6" x14ac:dyDescent="0.25">
      <c r="A59" s="191"/>
      <c r="B59" s="193"/>
      <c r="C59" s="135" t="s">
        <v>74</v>
      </c>
      <c r="D59" s="134" t="s">
        <v>87</v>
      </c>
      <c r="E59" s="134">
        <v>1</v>
      </c>
      <c r="F59" s="134">
        <v>2</v>
      </c>
    </row>
    <row r="60" spans="1:6" x14ac:dyDescent="0.25">
      <c r="A60" s="191"/>
      <c r="B60" s="193"/>
      <c r="C60" s="135" t="s">
        <v>74</v>
      </c>
      <c r="D60" s="134" t="s">
        <v>90</v>
      </c>
      <c r="E60" s="134">
        <v>1</v>
      </c>
      <c r="F60" s="134">
        <v>2</v>
      </c>
    </row>
    <row r="61" spans="1:6" x14ac:dyDescent="0.25">
      <c r="A61" s="191"/>
      <c r="B61" s="193"/>
      <c r="C61" s="135" t="s">
        <v>74</v>
      </c>
      <c r="D61" s="134" t="s">
        <v>91</v>
      </c>
      <c r="E61" s="134">
        <v>1</v>
      </c>
      <c r="F61" s="134">
        <v>2</v>
      </c>
    </row>
    <row r="62" spans="1:6" x14ac:dyDescent="0.25">
      <c r="A62" s="191"/>
      <c r="B62" s="193"/>
      <c r="C62" s="135" t="s">
        <v>94</v>
      </c>
      <c r="D62" s="134" t="s">
        <v>93</v>
      </c>
      <c r="E62" s="134">
        <v>1</v>
      </c>
      <c r="F62" s="134">
        <v>3</v>
      </c>
    </row>
    <row r="63" spans="1:6" x14ac:dyDescent="0.25">
      <c r="A63" s="191"/>
      <c r="B63" s="193"/>
      <c r="C63" s="135" t="s">
        <v>94</v>
      </c>
      <c r="D63" s="134" t="s">
        <v>95</v>
      </c>
      <c r="E63" s="134">
        <v>1</v>
      </c>
      <c r="F63" s="134">
        <v>3</v>
      </c>
    </row>
    <row r="64" spans="1:6" x14ac:dyDescent="0.25">
      <c r="A64" s="191"/>
      <c r="B64" s="193"/>
      <c r="C64" s="135" t="s">
        <v>94</v>
      </c>
      <c r="D64" s="134" t="s">
        <v>96</v>
      </c>
      <c r="E64" s="134">
        <v>1</v>
      </c>
      <c r="F64" s="134">
        <v>3</v>
      </c>
    </row>
    <row r="65" spans="1:6" x14ac:dyDescent="0.25">
      <c r="E65" s="55"/>
      <c r="F65" s="55"/>
    </row>
    <row r="66" spans="1:6" x14ac:dyDescent="0.25">
      <c r="B66" s="240" t="s">
        <v>309</v>
      </c>
      <c r="C66" s="240"/>
      <c r="E66" s="55"/>
      <c r="F66" s="55"/>
    </row>
    <row r="67" spans="1:6" x14ac:dyDescent="0.25">
      <c r="B67" s="240" t="s">
        <v>306</v>
      </c>
      <c r="C67" s="240"/>
      <c r="E67" s="55"/>
      <c r="F67" s="55"/>
    </row>
    <row r="68" spans="1:6" x14ac:dyDescent="0.25">
      <c r="B68" s="240" t="s">
        <v>310</v>
      </c>
      <c r="C68" s="240"/>
      <c r="E68" s="55"/>
      <c r="F68" s="55"/>
    </row>
    <row r="69" spans="1:6" x14ac:dyDescent="0.25">
      <c r="E69" s="55"/>
      <c r="F69" s="55"/>
    </row>
    <row r="70" spans="1:6" x14ac:dyDescent="0.25">
      <c r="B70" t="s">
        <v>321</v>
      </c>
      <c r="E70" s="55"/>
      <c r="F70" s="55"/>
    </row>
    <row r="71" spans="1:6" x14ac:dyDescent="0.25">
      <c r="B71" t="s">
        <v>323</v>
      </c>
      <c r="E71" s="55"/>
      <c r="F71" s="55"/>
    </row>
    <row r="72" spans="1:6" x14ac:dyDescent="0.25">
      <c r="B72" t="s">
        <v>322</v>
      </c>
      <c r="E72" s="55"/>
      <c r="F72" s="55"/>
    </row>
    <row r="73" spans="1:6" ht="15.75" thickBot="1" x14ac:dyDescent="0.3">
      <c r="B73" t="s">
        <v>324</v>
      </c>
      <c r="E73" s="55"/>
      <c r="F73" s="55"/>
    </row>
    <row r="74" spans="1:6" x14ac:dyDescent="0.25">
      <c r="E74" s="115" t="s">
        <v>325</v>
      </c>
      <c r="F74" s="116" t="s">
        <v>307</v>
      </c>
    </row>
    <row r="75" spans="1:6" ht="15.75" thickBot="1" x14ac:dyDescent="0.3">
      <c r="E75" s="117" t="s">
        <v>395</v>
      </c>
      <c r="F75" s="118" t="s">
        <v>72</v>
      </c>
    </row>
    <row r="76" spans="1:6" x14ac:dyDescent="0.25">
      <c r="E76" s="55"/>
      <c r="F76" s="55"/>
    </row>
    <row r="77" spans="1:6" x14ac:dyDescent="0.25">
      <c r="E77" s="55"/>
      <c r="F77" s="55"/>
    </row>
    <row r="78" spans="1:6" x14ac:dyDescent="0.25">
      <c r="A78" s="191" t="s">
        <v>97</v>
      </c>
      <c r="B78" s="190" t="s">
        <v>56</v>
      </c>
      <c r="C78" s="190" t="s">
        <v>57</v>
      </c>
      <c r="D78" s="190" t="s">
        <v>58</v>
      </c>
      <c r="E78" s="190" t="s">
        <v>59</v>
      </c>
      <c r="F78" s="131" t="s">
        <v>60</v>
      </c>
    </row>
    <row r="79" spans="1:6" x14ac:dyDescent="0.25">
      <c r="A79" s="191"/>
      <c r="B79" s="190"/>
      <c r="C79" s="190"/>
      <c r="D79" s="190"/>
      <c r="E79" s="190"/>
      <c r="F79" s="131" t="s">
        <v>71</v>
      </c>
    </row>
    <row r="80" spans="1:6" x14ac:dyDescent="0.25">
      <c r="A80" s="191"/>
      <c r="B80" s="192">
        <f>SUM(E80:E87)</f>
        <v>51</v>
      </c>
      <c r="C80" s="135" t="s">
        <v>83</v>
      </c>
      <c r="D80" s="134" t="s">
        <v>84</v>
      </c>
      <c r="E80" s="134">
        <v>18</v>
      </c>
      <c r="F80" s="134">
        <v>1</v>
      </c>
    </row>
    <row r="81" spans="1:6" x14ac:dyDescent="0.25">
      <c r="A81" s="191"/>
      <c r="B81" s="192"/>
      <c r="C81" s="135" t="s">
        <v>83</v>
      </c>
      <c r="D81" s="134" t="s">
        <v>85</v>
      </c>
      <c r="E81" s="134">
        <v>9</v>
      </c>
      <c r="F81" s="134">
        <v>1</v>
      </c>
    </row>
    <row r="82" spans="1:6" x14ac:dyDescent="0.25">
      <c r="A82" s="191"/>
      <c r="B82" s="192"/>
      <c r="C82" s="135" t="s">
        <v>83</v>
      </c>
      <c r="D82" s="134" t="s">
        <v>98</v>
      </c>
      <c r="E82" s="134">
        <v>2</v>
      </c>
      <c r="F82" s="134">
        <v>1</v>
      </c>
    </row>
    <row r="83" spans="1:6" x14ac:dyDescent="0.25">
      <c r="A83" s="191"/>
      <c r="B83" s="192"/>
      <c r="C83" s="135" t="s">
        <v>74</v>
      </c>
      <c r="D83" s="134" t="s">
        <v>75</v>
      </c>
      <c r="E83" s="134">
        <v>3</v>
      </c>
      <c r="F83" s="134">
        <v>2</v>
      </c>
    </row>
    <row r="84" spans="1:6" x14ac:dyDescent="0.25">
      <c r="A84" s="191"/>
      <c r="B84" s="192"/>
      <c r="C84" s="135" t="s">
        <v>74</v>
      </c>
      <c r="D84" s="134" t="s">
        <v>77</v>
      </c>
      <c r="E84" s="134">
        <v>12</v>
      </c>
      <c r="F84" s="134">
        <v>2</v>
      </c>
    </row>
    <row r="85" spans="1:6" x14ac:dyDescent="0.25">
      <c r="A85" s="191"/>
      <c r="B85" s="192"/>
      <c r="C85" s="135" t="s">
        <v>74</v>
      </c>
      <c r="D85" s="134" t="s">
        <v>79</v>
      </c>
      <c r="E85" s="134">
        <v>3</v>
      </c>
      <c r="F85" s="134">
        <v>2</v>
      </c>
    </row>
    <row r="86" spans="1:6" x14ac:dyDescent="0.25">
      <c r="A86" s="191"/>
      <c r="B86" s="192"/>
      <c r="C86" s="135" t="s">
        <v>94</v>
      </c>
      <c r="D86" s="134" t="s">
        <v>93</v>
      </c>
      <c r="E86" s="134">
        <v>2</v>
      </c>
      <c r="F86" s="134">
        <v>3</v>
      </c>
    </row>
    <row r="87" spans="1:6" x14ac:dyDescent="0.25">
      <c r="A87" s="191"/>
      <c r="B87" s="192"/>
      <c r="C87" s="135" t="s">
        <v>94</v>
      </c>
      <c r="D87" s="134" t="s">
        <v>95</v>
      </c>
      <c r="E87" s="134">
        <v>2</v>
      </c>
      <c r="F87" s="134">
        <v>3</v>
      </c>
    </row>
    <row r="89" spans="1:6" x14ac:dyDescent="0.25">
      <c r="B89" s="240" t="s">
        <v>309</v>
      </c>
      <c r="C89" s="240"/>
    </row>
    <row r="90" spans="1:6" x14ac:dyDescent="0.25">
      <c r="B90" s="240" t="s">
        <v>306</v>
      </c>
      <c r="C90" s="240"/>
    </row>
    <row r="91" spans="1:6" x14ac:dyDescent="0.25">
      <c r="B91" s="240" t="s">
        <v>310</v>
      </c>
      <c r="C91" s="240"/>
    </row>
    <row r="92" spans="1:6" x14ac:dyDescent="0.25">
      <c r="B92" t="s">
        <v>326</v>
      </c>
    </row>
    <row r="93" spans="1:6" x14ac:dyDescent="0.25">
      <c r="B93" t="s">
        <v>327</v>
      </c>
    </row>
    <row r="94" spans="1:6" x14ac:dyDescent="0.25">
      <c r="B94" t="s">
        <v>328</v>
      </c>
    </row>
    <row r="95" spans="1:6" ht="15.75" thickBot="1" x14ac:dyDescent="0.3">
      <c r="B95" t="s">
        <v>329</v>
      </c>
    </row>
    <row r="96" spans="1:6" x14ac:dyDescent="0.25">
      <c r="E96" s="115" t="s">
        <v>330</v>
      </c>
      <c r="F96" s="116" t="s">
        <v>307</v>
      </c>
    </row>
    <row r="97" spans="1:6" ht="15.75" thickBot="1" x14ac:dyDescent="0.3">
      <c r="E97" s="117" t="s">
        <v>393</v>
      </c>
      <c r="F97" s="118" t="s">
        <v>72</v>
      </c>
    </row>
    <row r="99" spans="1:6" x14ac:dyDescent="0.25">
      <c r="A99" s="191" t="s">
        <v>99</v>
      </c>
      <c r="B99" s="190" t="s">
        <v>56</v>
      </c>
      <c r="C99" s="190" t="s">
        <v>57</v>
      </c>
      <c r="D99" s="190" t="s">
        <v>58</v>
      </c>
      <c r="E99" s="131" t="s">
        <v>59</v>
      </c>
      <c r="F99" s="131" t="s">
        <v>60</v>
      </c>
    </row>
    <row r="100" spans="1:6" x14ac:dyDescent="0.25">
      <c r="A100" s="191"/>
      <c r="B100" s="190"/>
      <c r="C100" s="190"/>
      <c r="D100" s="190"/>
      <c r="E100" s="133"/>
      <c r="F100" s="131" t="s">
        <v>71</v>
      </c>
    </row>
    <row r="101" spans="1:6" x14ac:dyDescent="0.25">
      <c r="A101" s="191"/>
      <c r="B101" s="192">
        <f>SUM(E101:E102)</f>
        <v>5</v>
      </c>
      <c r="C101" s="134" t="s">
        <v>74</v>
      </c>
      <c r="D101" s="134" t="s">
        <v>75</v>
      </c>
      <c r="E101" s="134">
        <v>2</v>
      </c>
      <c r="F101" s="134">
        <v>2</v>
      </c>
    </row>
    <row r="102" spans="1:6" x14ac:dyDescent="0.25">
      <c r="A102" s="191"/>
      <c r="B102" s="192"/>
      <c r="C102" s="134" t="s">
        <v>94</v>
      </c>
      <c r="D102" s="134" t="s">
        <v>77</v>
      </c>
      <c r="E102" s="134">
        <v>3</v>
      </c>
      <c r="F102" s="134">
        <v>3</v>
      </c>
    </row>
    <row r="104" spans="1:6" x14ac:dyDescent="0.25">
      <c r="B104" s="240" t="s">
        <v>306</v>
      </c>
      <c r="C104" s="240"/>
    </row>
    <row r="105" spans="1:6" x14ac:dyDescent="0.25">
      <c r="B105" s="240" t="s">
        <v>310</v>
      </c>
      <c r="C105" s="240"/>
    </row>
    <row r="107" spans="1:6" x14ac:dyDescent="0.25">
      <c r="B107" t="s">
        <v>331</v>
      </c>
    </row>
    <row r="108" spans="1:6" x14ac:dyDescent="0.25">
      <c r="B108" t="s">
        <v>332</v>
      </c>
    </row>
    <row r="109" spans="1:6" ht="15.75" thickBot="1" x14ac:dyDescent="0.3">
      <c r="B109" t="s">
        <v>333</v>
      </c>
    </row>
    <row r="110" spans="1:6" x14ac:dyDescent="0.25">
      <c r="E110" s="115" t="s">
        <v>334</v>
      </c>
      <c r="F110" s="116" t="s">
        <v>307</v>
      </c>
    </row>
    <row r="111" spans="1:6" ht="15.75" thickBot="1" x14ac:dyDescent="0.3">
      <c r="E111" s="117" t="s">
        <v>335</v>
      </c>
      <c r="F111" s="118" t="s">
        <v>72</v>
      </c>
    </row>
    <row r="113" spans="1:6" x14ac:dyDescent="0.25">
      <c r="A113" s="191" t="s">
        <v>267</v>
      </c>
      <c r="B113" s="190" t="s">
        <v>56</v>
      </c>
      <c r="C113" s="190" t="s">
        <v>57</v>
      </c>
      <c r="D113" s="190" t="s">
        <v>58</v>
      </c>
      <c r="E113" s="131" t="s">
        <v>59</v>
      </c>
      <c r="F113" s="131" t="s">
        <v>60</v>
      </c>
    </row>
    <row r="114" spans="1:6" x14ac:dyDescent="0.25">
      <c r="A114" s="191"/>
      <c r="B114" s="190"/>
      <c r="C114" s="190"/>
      <c r="D114" s="190"/>
      <c r="E114" s="133"/>
      <c r="F114" s="131" t="s">
        <v>71</v>
      </c>
    </row>
    <row r="115" spans="1:6" x14ac:dyDescent="0.25">
      <c r="A115" s="191"/>
      <c r="B115" s="192">
        <f>SUM(E115:E121)</f>
        <v>24</v>
      </c>
      <c r="C115" s="145" t="s">
        <v>83</v>
      </c>
      <c r="D115" s="145" t="s">
        <v>84</v>
      </c>
      <c r="E115" s="183">
        <v>1</v>
      </c>
      <c r="F115" s="184">
        <v>1</v>
      </c>
    </row>
    <row r="116" spans="1:6" x14ac:dyDescent="0.25">
      <c r="A116" s="191"/>
      <c r="B116" s="192"/>
      <c r="C116" s="134" t="s">
        <v>74</v>
      </c>
      <c r="D116" s="134" t="s">
        <v>75</v>
      </c>
      <c r="E116" s="134">
        <v>1</v>
      </c>
      <c r="F116" s="134">
        <v>2</v>
      </c>
    </row>
    <row r="117" spans="1:6" x14ac:dyDescent="0.25">
      <c r="A117" s="191"/>
      <c r="B117" s="192"/>
      <c r="C117" s="134" t="s">
        <v>74</v>
      </c>
      <c r="D117" s="134" t="s">
        <v>77</v>
      </c>
      <c r="E117" s="134">
        <v>3</v>
      </c>
      <c r="F117" s="134">
        <v>2</v>
      </c>
    </row>
    <row r="118" spans="1:6" x14ac:dyDescent="0.25">
      <c r="A118" s="191"/>
      <c r="B118" s="192"/>
      <c r="C118" s="134" t="s">
        <v>74</v>
      </c>
      <c r="D118" s="134" t="s">
        <v>79</v>
      </c>
      <c r="E118" s="134">
        <v>3</v>
      </c>
      <c r="F118" s="134">
        <v>2</v>
      </c>
    </row>
    <row r="119" spans="1:6" x14ac:dyDescent="0.25">
      <c r="A119" s="191"/>
      <c r="B119" s="192"/>
      <c r="C119" s="134" t="s">
        <v>74</v>
      </c>
      <c r="D119" s="134" t="s">
        <v>80</v>
      </c>
      <c r="E119" s="134">
        <v>9</v>
      </c>
      <c r="F119" s="134">
        <v>2</v>
      </c>
    </row>
    <row r="120" spans="1:6" x14ac:dyDescent="0.25">
      <c r="A120" s="191"/>
      <c r="B120" s="192"/>
      <c r="C120" s="134" t="s">
        <v>74</v>
      </c>
      <c r="D120" s="134" t="s">
        <v>81</v>
      </c>
      <c r="E120" s="134">
        <v>4</v>
      </c>
      <c r="F120" s="134">
        <v>2</v>
      </c>
    </row>
    <row r="121" spans="1:6" x14ac:dyDescent="0.25">
      <c r="A121" s="191"/>
      <c r="B121" s="192"/>
      <c r="C121" s="134" t="s">
        <v>74</v>
      </c>
      <c r="D121" s="134" t="s">
        <v>87</v>
      </c>
      <c r="E121" s="134">
        <v>3</v>
      </c>
      <c r="F121" s="134">
        <v>2</v>
      </c>
    </row>
    <row r="123" spans="1:6" x14ac:dyDescent="0.25">
      <c r="B123" s="240" t="s">
        <v>309</v>
      </c>
      <c r="C123" s="240"/>
    </row>
    <row r="124" spans="1:6" x14ac:dyDescent="0.25">
      <c r="B124" s="240" t="s">
        <v>306</v>
      </c>
      <c r="C124" s="240"/>
    </row>
    <row r="126" spans="1:6" x14ac:dyDescent="0.25">
      <c r="B126" t="s">
        <v>336</v>
      </c>
    </row>
    <row r="127" spans="1:6" x14ac:dyDescent="0.25">
      <c r="B127" t="s">
        <v>337</v>
      </c>
    </row>
    <row r="128" spans="1:6" ht="15.75" thickBot="1" x14ac:dyDescent="0.3">
      <c r="B128" t="s">
        <v>338</v>
      </c>
    </row>
    <row r="129" spans="5:6" x14ac:dyDescent="0.25">
      <c r="E129" s="115" t="s">
        <v>339</v>
      </c>
      <c r="F129" s="116" t="s">
        <v>307</v>
      </c>
    </row>
    <row r="130" spans="5:6" ht="15.75" thickBot="1" x14ac:dyDescent="0.3">
      <c r="E130" s="117" t="s">
        <v>394</v>
      </c>
      <c r="F130" s="118" t="s">
        <v>72</v>
      </c>
    </row>
  </sheetData>
  <mergeCells count="56">
    <mergeCell ref="A1:F1"/>
    <mergeCell ref="A16:A25"/>
    <mergeCell ref="B16:B17"/>
    <mergeCell ref="C16:C17"/>
    <mergeCell ref="D16:D17"/>
    <mergeCell ref="B3:B4"/>
    <mergeCell ref="C3:C4"/>
    <mergeCell ref="A3:A9"/>
    <mergeCell ref="D3:D4"/>
    <mergeCell ref="B5:B9"/>
    <mergeCell ref="F5:F9"/>
    <mergeCell ref="B11:C11"/>
    <mergeCell ref="E16:E17"/>
    <mergeCell ref="B18:B25"/>
    <mergeCell ref="B27:C27"/>
    <mergeCell ref="B28:C28"/>
    <mergeCell ref="B29:C29"/>
    <mergeCell ref="F40:F42"/>
    <mergeCell ref="B44:C44"/>
    <mergeCell ref="A50:A64"/>
    <mergeCell ref="B50:B51"/>
    <mergeCell ref="C50:C51"/>
    <mergeCell ref="D50:D51"/>
    <mergeCell ref="E50:E51"/>
    <mergeCell ref="B52:B64"/>
    <mergeCell ref="A38:A42"/>
    <mergeCell ref="B38:B39"/>
    <mergeCell ref="C38:C39"/>
    <mergeCell ref="D38:D39"/>
    <mergeCell ref="B40:B42"/>
    <mergeCell ref="B91:C91"/>
    <mergeCell ref="B66:C66"/>
    <mergeCell ref="B67:C67"/>
    <mergeCell ref="B68:C68"/>
    <mergeCell ref="A78:A87"/>
    <mergeCell ref="B78:B79"/>
    <mergeCell ref="C78:C79"/>
    <mergeCell ref="D78:D79"/>
    <mergeCell ref="E78:E79"/>
    <mergeCell ref="B80:B87"/>
    <mergeCell ref="B89:C89"/>
    <mergeCell ref="B90:C90"/>
    <mergeCell ref="D113:D114"/>
    <mergeCell ref="B115:B121"/>
    <mergeCell ref="D99:D100"/>
    <mergeCell ref="A99:A102"/>
    <mergeCell ref="B99:B100"/>
    <mergeCell ref="C99:C100"/>
    <mergeCell ref="B101:B102"/>
    <mergeCell ref="B104:C104"/>
    <mergeCell ref="B123:C123"/>
    <mergeCell ref="B124:C124"/>
    <mergeCell ref="B105:C105"/>
    <mergeCell ref="A113:A121"/>
    <mergeCell ref="B113:B114"/>
    <mergeCell ref="C113:C114"/>
  </mergeCells>
  <pageMargins left="0.7" right="0.7" top="0.75" bottom="0.75" header="0.3" footer="0.3"/>
  <pageSetup paperSize="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78"/>
  <sheetViews>
    <sheetView topLeftCell="A46" zoomScale="80" zoomScaleNormal="80" workbookViewId="0">
      <selection activeCell="X61" sqref="X61"/>
    </sheetView>
  </sheetViews>
  <sheetFormatPr defaultRowHeight="15" x14ac:dyDescent="0.25"/>
  <cols>
    <col min="11" max="11" width="10.42578125" customWidth="1"/>
    <col min="22" max="22" width="12.7109375" customWidth="1"/>
  </cols>
  <sheetData>
    <row r="1" spans="1:22" ht="35.25" customHeight="1" x14ac:dyDescent="0.25">
      <c r="A1" s="191" t="s">
        <v>55</v>
      </c>
      <c r="B1" s="190" t="s">
        <v>56</v>
      </c>
      <c r="C1" s="190" t="s">
        <v>57</v>
      </c>
      <c r="D1" s="190" t="s">
        <v>58</v>
      </c>
      <c r="E1" s="131" t="s">
        <v>59</v>
      </c>
      <c r="F1" s="131" t="s">
        <v>60</v>
      </c>
      <c r="G1" s="190" t="s">
        <v>61</v>
      </c>
      <c r="H1" s="190"/>
      <c r="I1" s="190" t="s">
        <v>62</v>
      </c>
      <c r="J1" s="190" t="s">
        <v>63</v>
      </c>
      <c r="K1" s="190"/>
      <c r="L1" s="190" t="s">
        <v>64</v>
      </c>
      <c r="M1" s="190" t="s">
        <v>65</v>
      </c>
      <c r="N1" s="190" t="s">
        <v>66</v>
      </c>
      <c r="O1" s="190" t="s">
        <v>67</v>
      </c>
      <c r="P1" s="190"/>
      <c r="Q1" s="190" t="s">
        <v>68</v>
      </c>
      <c r="R1" s="190"/>
      <c r="S1" s="190" t="s">
        <v>69</v>
      </c>
      <c r="T1" s="190"/>
      <c r="U1" s="131" t="s">
        <v>70</v>
      </c>
      <c r="V1" s="186" t="s">
        <v>297</v>
      </c>
    </row>
    <row r="2" spans="1:22" ht="26.25" customHeight="1" x14ac:dyDescent="0.25">
      <c r="A2" s="191"/>
      <c r="B2" s="190"/>
      <c r="C2" s="190"/>
      <c r="D2" s="190"/>
      <c r="E2" s="133"/>
      <c r="F2" s="131" t="s">
        <v>71</v>
      </c>
      <c r="G2" s="131" t="s">
        <v>72</v>
      </c>
      <c r="H2" s="131" t="s">
        <v>73</v>
      </c>
      <c r="I2" s="190"/>
      <c r="J2" s="131" t="s">
        <v>72</v>
      </c>
      <c r="K2" s="131" t="s">
        <v>73</v>
      </c>
      <c r="L2" s="190"/>
      <c r="M2" s="190"/>
      <c r="N2" s="190"/>
      <c r="O2" s="131" t="s">
        <v>72</v>
      </c>
      <c r="P2" s="131" t="s">
        <v>73</v>
      </c>
      <c r="Q2" s="131" t="s">
        <v>72</v>
      </c>
      <c r="R2" s="131" t="s">
        <v>73</v>
      </c>
      <c r="S2" s="131" t="s">
        <v>72</v>
      </c>
      <c r="T2" s="131" t="s">
        <v>73</v>
      </c>
      <c r="U2" s="133"/>
      <c r="V2" s="186"/>
    </row>
    <row r="3" spans="1:22" x14ac:dyDescent="0.25">
      <c r="A3" s="191"/>
      <c r="B3" s="192">
        <f>SUM(E3,E4,E5,E6,E7)</f>
        <v>13</v>
      </c>
      <c r="C3" s="134" t="s">
        <v>74</v>
      </c>
      <c r="D3" s="134" t="s">
        <v>75</v>
      </c>
      <c r="E3" s="134">
        <v>3</v>
      </c>
      <c r="F3" s="192">
        <v>2</v>
      </c>
      <c r="G3" s="135">
        <v>73.2</v>
      </c>
      <c r="H3" s="136">
        <v>73</v>
      </c>
      <c r="I3" s="121">
        <f>E3*G3</f>
        <v>219.60000000000002</v>
      </c>
      <c r="J3" s="135">
        <v>30</v>
      </c>
      <c r="K3" s="136">
        <v>30</v>
      </c>
      <c r="L3" s="135">
        <v>11.4</v>
      </c>
      <c r="M3" s="135">
        <v>13</v>
      </c>
      <c r="N3" s="137"/>
      <c r="O3" s="135">
        <v>24.4</v>
      </c>
      <c r="P3" s="136">
        <v>24.4</v>
      </c>
      <c r="Q3" s="135">
        <v>6</v>
      </c>
      <c r="R3" s="136">
        <v>6</v>
      </c>
      <c r="S3" s="135">
        <v>9.4600000000000009</v>
      </c>
      <c r="T3" s="136">
        <v>7</v>
      </c>
      <c r="U3" s="134" t="s">
        <v>76</v>
      </c>
      <c r="V3" s="138">
        <f>G3/H3-100%</f>
        <v>2.73972602739736E-3</v>
      </c>
    </row>
    <row r="4" spans="1:22" ht="26.25" customHeight="1" x14ac:dyDescent="0.25">
      <c r="A4" s="191"/>
      <c r="B4" s="192"/>
      <c r="C4" s="134" t="s">
        <v>74</v>
      </c>
      <c r="D4" s="134" t="s">
        <v>77</v>
      </c>
      <c r="E4" s="134">
        <v>3</v>
      </c>
      <c r="F4" s="192"/>
      <c r="G4" s="135">
        <v>73.900000000000006</v>
      </c>
      <c r="H4" s="136">
        <v>73</v>
      </c>
      <c r="I4" s="121">
        <f>E4*G4</f>
        <v>221.70000000000002</v>
      </c>
      <c r="J4" s="135">
        <v>32.700000000000003</v>
      </c>
      <c r="K4" s="136">
        <v>30</v>
      </c>
      <c r="L4" s="135">
        <v>11.4</v>
      </c>
      <c r="M4" s="135">
        <v>13</v>
      </c>
      <c r="N4" s="137"/>
      <c r="O4" s="135">
        <v>24.4</v>
      </c>
      <c r="P4" s="136">
        <v>24.4</v>
      </c>
      <c r="Q4" s="135">
        <v>6.24</v>
      </c>
      <c r="R4" s="136">
        <v>6</v>
      </c>
      <c r="S4" s="135">
        <v>15.88</v>
      </c>
      <c r="T4" s="136">
        <v>7</v>
      </c>
      <c r="U4" s="134" t="s">
        <v>78</v>
      </c>
      <c r="V4" s="138">
        <f>G4/H4-100%</f>
        <v>1.2328767123287676E-2</v>
      </c>
    </row>
    <row r="5" spans="1:22" x14ac:dyDescent="0.25">
      <c r="A5" s="191"/>
      <c r="B5" s="192"/>
      <c r="C5" s="134" t="s">
        <v>74</v>
      </c>
      <c r="D5" s="134" t="s">
        <v>79</v>
      </c>
      <c r="E5" s="134">
        <v>3</v>
      </c>
      <c r="F5" s="192"/>
      <c r="G5" s="135">
        <v>74.2</v>
      </c>
      <c r="H5" s="136">
        <v>73</v>
      </c>
      <c r="I5" s="121">
        <f>E5*G5</f>
        <v>222.60000000000002</v>
      </c>
      <c r="J5" s="135">
        <v>32</v>
      </c>
      <c r="K5" s="136">
        <v>30</v>
      </c>
      <c r="L5" s="135">
        <v>11.4</v>
      </c>
      <c r="M5" s="135">
        <v>13</v>
      </c>
      <c r="N5" s="137"/>
      <c r="O5" s="135">
        <v>24.4</v>
      </c>
      <c r="P5" s="136">
        <v>24.4</v>
      </c>
      <c r="Q5" s="135">
        <v>6.14</v>
      </c>
      <c r="R5" s="136">
        <v>6</v>
      </c>
      <c r="S5" s="135">
        <v>13.89</v>
      </c>
      <c r="T5" s="136">
        <v>7</v>
      </c>
      <c r="U5" s="134" t="s">
        <v>78</v>
      </c>
      <c r="V5" s="138">
        <f>G5/H5-100%</f>
        <v>1.6438356164383494E-2</v>
      </c>
    </row>
    <row r="6" spans="1:22" x14ac:dyDescent="0.25">
      <c r="A6" s="191"/>
      <c r="B6" s="192"/>
      <c r="C6" s="134" t="s">
        <v>74</v>
      </c>
      <c r="D6" s="134" t="s">
        <v>80</v>
      </c>
      <c r="E6" s="134">
        <v>2</v>
      </c>
      <c r="F6" s="192"/>
      <c r="G6" s="135">
        <v>74.2</v>
      </c>
      <c r="H6" s="136">
        <v>73</v>
      </c>
      <c r="I6" s="121">
        <f>E6*G6</f>
        <v>148.4</v>
      </c>
      <c r="J6" s="135">
        <v>30.9</v>
      </c>
      <c r="K6" s="136">
        <v>30</v>
      </c>
      <c r="L6" s="135">
        <v>11.4</v>
      </c>
      <c r="M6" s="135">
        <v>13</v>
      </c>
      <c r="N6" s="137"/>
      <c r="O6" s="135">
        <v>24.4</v>
      </c>
      <c r="P6" s="136">
        <v>24.4</v>
      </c>
      <c r="Q6" s="135">
        <v>6.15</v>
      </c>
      <c r="R6" s="136">
        <v>6</v>
      </c>
      <c r="S6" s="135">
        <v>9.69</v>
      </c>
      <c r="T6" s="136">
        <v>7</v>
      </c>
      <c r="U6" s="134" t="s">
        <v>78</v>
      </c>
      <c r="V6" s="138">
        <f>G6/H6-100%</f>
        <v>1.6438356164383494E-2</v>
      </c>
    </row>
    <row r="7" spans="1:22" x14ac:dyDescent="0.25">
      <c r="A7" s="191"/>
      <c r="B7" s="192"/>
      <c r="C7" s="134" t="s">
        <v>74</v>
      </c>
      <c r="D7" s="134" t="s">
        <v>81</v>
      </c>
      <c r="E7" s="134">
        <v>2</v>
      </c>
      <c r="F7" s="192"/>
      <c r="G7" s="135">
        <v>73.099999999999994</v>
      </c>
      <c r="H7" s="136">
        <v>73</v>
      </c>
      <c r="I7" s="121">
        <f>E7*G7</f>
        <v>146.19999999999999</v>
      </c>
      <c r="J7" s="135">
        <v>30</v>
      </c>
      <c r="K7" s="136">
        <v>30</v>
      </c>
      <c r="L7" s="135">
        <v>11.4</v>
      </c>
      <c r="M7" s="139">
        <v>13</v>
      </c>
      <c r="N7" s="137"/>
      <c r="O7" s="135">
        <v>24.4</v>
      </c>
      <c r="P7" s="140">
        <v>24.4</v>
      </c>
      <c r="Q7" s="135">
        <v>6.13</v>
      </c>
      <c r="R7" s="136">
        <v>6</v>
      </c>
      <c r="S7" s="135">
        <v>7.23</v>
      </c>
      <c r="T7" s="136">
        <v>7</v>
      </c>
      <c r="U7" s="134" t="s">
        <v>76</v>
      </c>
      <c r="V7" s="138">
        <f>G7/H7-100%</f>
        <v>1.369863013698458E-3</v>
      </c>
    </row>
    <row r="8" spans="1:22" x14ac:dyDescent="0.25">
      <c r="G8" s="14"/>
      <c r="I8" s="15">
        <f>SUM(I3:I7)</f>
        <v>958.5</v>
      </c>
    </row>
    <row r="9" spans="1:22" ht="27.75" customHeight="1" x14ac:dyDescent="0.25">
      <c r="A9" s="191" t="s">
        <v>82</v>
      </c>
      <c r="B9" s="190" t="s">
        <v>56</v>
      </c>
      <c r="C9" s="190" t="s">
        <v>57</v>
      </c>
      <c r="D9" s="190" t="s">
        <v>58</v>
      </c>
      <c r="E9" s="190" t="s">
        <v>59</v>
      </c>
      <c r="F9" s="131" t="s">
        <v>60</v>
      </c>
      <c r="G9" s="190" t="s">
        <v>61</v>
      </c>
      <c r="H9" s="190"/>
      <c r="I9" s="190" t="s">
        <v>62</v>
      </c>
      <c r="J9" s="190" t="s">
        <v>63</v>
      </c>
      <c r="K9" s="190"/>
      <c r="L9" s="190" t="s">
        <v>64</v>
      </c>
      <c r="M9" s="190" t="s">
        <v>65</v>
      </c>
      <c r="N9" s="190" t="s">
        <v>66</v>
      </c>
      <c r="O9" s="190" t="s">
        <v>67</v>
      </c>
      <c r="P9" s="190"/>
      <c r="Q9" s="190" t="s">
        <v>68</v>
      </c>
      <c r="R9" s="190"/>
      <c r="S9" s="190" t="s">
        <v>69</v>
      </c>
      <c r="T9" s="190"/>
      <c r="U9" s="190" t="s">
        <v>70</v>
      </c>
      <c r="V9" s="186" t="s">
        <v>297</v>
      </c>
    </row>
    <row r="10" spans="1:22" ht="21" customHeight="1" x14ac:dyDescent="0.25">
      <c r="A10" s="191"/>
      <c r="B10" s="190"/>
      <c r="C10" s="190"/>
      <c r="D10" s="190"/>
      <c r="E10" s="190"/>
      <c r="F10" s="131" t="s">
        <v>71</v>
      </c>
      <c r="G10" s="131" t="s">
        <v>72</v>
      </c>
      <c r="H10" s="131" t="s">
        <v>73</v>
      </c>
      <c r="I10" s="190"/>
      <c r="J10" s="131" t="s">
        <v>72</v>
      </c>
      <c r="K10" s="131" t="s">
        <v>73</v>
      </c>
      <c r="L10" s="190"/>
      <c r="M10" s="190"/>
      <c r="N10" s="190"/>
      <c r="O10" s="131" t="s">
        <v>72</v>
      </c>
      <c r="P10" s="131" t="s">
        <v>73</v>
      </c>
      <c r="Q10" s="131" t="s">
        <v>72</v>
      </c>
      <c r="R10" s="131" t="s">
        <v>73</v>
      </c>
      <c r="S10" s="131" t="s">
        <v>72</v>
      </c>
      <c r="T10" s="131" t="s">
        <v>73</v>
      </c>
      <c r="U10" s="190"/>
      <c r="V10" s="186"/>
    </row>
    <row r="11" spans="1:22" x14ac:dyDescent="0.25">
      <c r="A11" s="191"/>
      <c r="B11" s="192">
        <f>SUM(E11:E18)</f>
        <v>24</v>
      </c>
      <c r="C11" s="135" t="s">
        <v>83</v>
      </c>
      <c r="D11" s="134" t="s">
        <v>84</v>
      </c>
      <c r="E11" s="134">
        <v>1</v>
      </c>
      <c r="F11" s="134">
        <v>1</v>
      </c>
      <c r="G11" s="134">
        <v>62.9</v>
      </c>
      <c r="H11" s="136">
        <v>45</v>
      </c>
      <c r="I11" s="121">
        <f>E11*G11</f>
        <v>62.9</v>
      </c>
      <c r="J11" s="134">
        <v>33.5</v>
      </c>
      <c r="K11" s="136">
        <v>23</v>
      </c>
      <c r="L11" s="134">
        <v>14.1</v>
      </c>
      <c r="M11" s="137"/>
      <c r="N11" s="137"/>
      <c r="O11" s="134">
        <f>SUM(L11)</f>
        <v>14.1</v>
      </c>
      <c r="P11" s="136">
        <v>11.4</v>
      </c>
      <c r="Q11" s="134">
        <v>3</v>
      </c>
      <c r="R11" s="136">
        <v>3</v>
      </c>
      <c r="S11" s="134">
        <v>12.9</v>
      </c>
      <c r="T11" s="136">
        <v>5</v>
      </c>
      <c r="U11" s="134" t="s">
        <v>78</v>
      </c>
      <c r="V11" s="141">
        <f t="shared" ref="V11:V18" si="0">G11/H11-100%</f>
        <v>0.39777777777777779</v>
      </c>
    </row>
    <row r="12" spans="1:22" x14ac:dyDescent="0.25">
      <c r="A12" s="191"/>
      <c r="B12" s="192"/>
      <c r="C12" s="135" t="s">
        <v>74</v>
      </c>
      <c r="D12" s="134" t="s">
        <v>75</v>
      </c>
      <c r="E12" s="134">
        <v>1</v>
      </c>
      <c r="F12" s="134">
        <v>2</v>
      </c>
      <c r="G12" s="134">
        <v>83.5</v>
      </c>
      <c r="H12" s="136">
        <v>74</v>
      </c>
      <c r="I12" s="121">
        <f t="shared" ref="I12:I18" si="1">E12*G12</f>
        <v>83.5</v>
      </c>
      <c r="J12" s="134">
        <v>30</v>
      </c>
      <c r="K12" s="136">
        <v>30</v>
      </c>
      <c r="L12" s="134">
        <v>13</v>
      </c>
      <c r="M12" s="134">
        <v>13</v>
      </c>
      <c r="N12" s="137"/>
      <c r="O12" s="134">
        <f t="shared" ref="O12:O17" si="2">SUM(L12:M12)</f>
        <v>26</v>
      </c>
      <c r="P12" s="136">
        <v>24.4</v>
      </c>
      <c r="Q12" s="134">
        <v>6</v>
      </c>
      <c r="R12" s="136">
        <v>6</v>
      </c>
      <c r="S12" s="134">
        <v>25</v>
      </c>
      <c r="T12" s="136">
        <v>6</v>
      </c>
      <c r="U12" s="134" t="s">
        <v>86</v>
      </c>
      <c r="V12" s="141">
        <f t="shared" si="0"/>
        <v>0.12837837837837829</v>
      </c>
    </row>
    <row r="13" spans="1:22" x14ac:dyDescent="0.25">
      <c r="A13" s="191"/>
      <c r="B13" s="192"/>
      <c r="C13" s="135" t="s">
        <v>74</v>
      </c>
      <c r="D13" s="134" t="s">
        <v>77</v>
      </c>
      <c r="E13" s="134">
        <v>3</v>
      </c>
      <c r="F13" s="134">
        <v>2</v>
      </c>
      <c r="G13" s="134">
        <v>79.599999999999994</v>
      </c>
      <c r="H13" s="136">
        <v>74</v>
      </c>
      <c r="I13" s="121">
        <f t="shared" si="1"/>
        <v>238.79999999999998</v>
      </c>
      <c r="J13" s="134">
        <v>31.3</v>
      </c>
      <c r="K13" s="136">
        <v>30</v>
      </c>
      <c r="L13" s="134">
        <v>13.1</v>
      </c>
      <c r="M13" s="135">
        <v>12</v>
      </c>
      <c r="N13" s="137"/>
      <c r="O13" s="134">
        <f t="shared" si="2"/>
        <v>25.1</v>
      </c>
      <c r="P13" s="136">
        <v>24.4</v>
      </c>
      <c r="Q13" s="134">
        <v>6</v>
      </c>
      <c r="R13" s="136">
        <v>6</v>
      </c>
      <c r="S13" s="134">
        <v>16.100000000000001</v>
      </c>
      <c r="T13" s="136">
        <v>6</v>
      </c>
      <c r="U13" s="134" t="s">
        <v>86</v>
      </c>
      <c r="V13" s="141">
        <f t="shared" si="0"/>
        <v>7.5675675675675569E-2</v>
      </c>
    </row>
    <row r="14" spans="1:22" x14ac:dyDescent="0.25">
      <c r="A14" s="191"/>
      <c r="B14" s="192"/>
      <c r="C14" s="135" t="s">
        <v>74</v>
      </c>
      <c r="D14" s="134" t="s">
        <v>79</v>
      </c>
      <c r="E14" s="134">
        <v>3</v>
      </c>
      <c r="F14" s="134">
        <v>2</v>
      </c>
      <c r="G14" s="134">
        <v>85.8</v>
      </c>
      <c r="H14" s="136">
        <v>74</v>
      </c>
      <c r="I14" s="121">
        <f t="shared" si="1"/>
        <v>257.39999999999998</v>
      </c>
      <c r="J14" s="134">
        <v>35.700000000000003</v>
      </c>
      <c r="K14" s="136">
        <v>30</v>
      </c>
      <c r="L14" s="134">
        <v>13.9</v>
      </c>
      <c r="M14" s="135">
        <v>11.4</v>
      </c>
      <c r="N14" s="137"/>
      <c r="O14" s="134">
        <f t="shared" si="2"/>
        <v>25.3</v>
      </c>
      <c r="P14" s="136">
        <v>24.4</v>
      </c>
      <c r="Q14" s="134">
        <v>6</v>
      </c>
      <c r="R14" s="136">
        <v>6</v>
      </c>
      <c r="S14" s="134">
        <v>10.6</v>
      </c>
      <c r="T14" s="136">
        <v>6</v>
      </c>
      <c r="U14" s="134" t="s">
        <v>86</v>
      </c>
      <c r="V14" s="141">
        <f t="shared" si="0"/>
        <v>0.15945945945945939</v>
      </c>
    </row>
    <row r="15" spans="1:22" x14ac:dyDescent="0.25">
      <c r="A15" s="191"/>
      <c r="B15" s="192"/>
      <c r="C15" s="135" t="s">
        <v>74</v>
      </c>
      <c r="D15" s="134" t="s">
        <v>266</v>
      </c>
      <c r="E15" s="134">
        <v>7</v>
      </c>
      <c r="F15" s="134">
        <v>2</v>
      </c>
      <c r="G15" s="134">
        <v>74</v>
      </c>
      <c r="H15" s="136">
        <v>74</v>
      </c>
      <c r="I15" s="121">
        <f t="shared" si="1"/>
        <v>518</v>
      </c>
      <c r="J15" s="134">
        <v>30</v>
      </c>
      <c r="K15" s="136">
        <v>30</v>
      </c>
      <c r="L15" s="134">
        <v>13.8</v>
      </c>
      <c r="M15" s="135">
        <v>11.4</v>
      </c>
      <c r="N15" s="137"/>
      <c r="O15" s="134">
        <f t="shared" si="2"/>
        <v>25.200000000000003</v>
      </c>
      <c r="P15" s="136">
        <v>24.4</v>
      </c>
      <c r="Q15" s="134">
        <v>6</v>
      </c>
      <c r="R15" s="136">
        <v>6</v>
      </c>
      <c r="S15" s="134">
        <v>8</v>
      </c>
      <c r="T15" s="136">
        <v>6</v>
      </c>
      <c r="U15" s="134" t="s">
        <v>78</v>
      </c>
      <c r="V15" s="138">
        <f t="shared" si="0"/>
        <v>0</v>
      </c>
    </row>
    <row r="16" spans="1:22" x14ac:dyDescent="0.25">
      <c r="A16" s="191"/>
      <c r="B16" s="192"/>
      <c r="C16" s="135" t="s">
        <v>74</v>
      </c>
      <c r="D16" s="134" t="s">
        <v>81</v>
      </c>
      <c r="E16" s="134">
        <v>4</v>
      </c>
      <c r="F16" s="134">
        <v>2</v>
      </c>
      <c r="G16" s="134">
        <v>94.6</v>
      </c>
      <c r="H16" s="136">
        <v>74</v>
      </c>
      <c r="I16" s="121">
        <f t="shared" si="1"/>
        <v>378.4</v>
      </c>
      <c r="J16" s="134">
        <v>31.3</v>
      </c>
      <c r="K16" s="136">
        <v>30</v>
      </c>
      <c r="L16" s="134">
        <v>19</v>
      </c>
      <c r="M16" s="135">
        <v>13.8</v>
      </c>
      <c r="N16" s="137"/>
      <c r="O16" s="134">
        <f t="shared" si="2"/>
        <v>32.799999999999997</v>
      </c>
      <c r="P16" s="136">
        <v>24.4</v>
      </c>
      <c r="Q16" s="134">
        <v>8.1999999999999993</v>
      </c>
      <c r="R16" s="136">
        <v>6</v>
      </c>
      <c r="S16" s="134">
        <v>13.6</v>
      </c>
      <c r="T16" s="136">
        <v>6</v>
      </c>
      <c r="U16" s="134" t="s">
        <v>86</v>
      </c>
      <c r="V16" s="141">
        <f t="shared" si="0"/>
        <v>0.2783783783783782</v>
      </c>
    </row>
    <row r="17" spans="1:22" x14ac:dyDescent="0.25">
      <c r="A17" s="191"/>
      <c r="B17" s="192"/>
      <c r="C17" s="135" t="s">
        <v>74</v>
      </c>
      <c r="D17" s="134" t="s">
        <v>87</v>
      </c>
      <c r="E17" s="134">
        <v>2</v>
      </c>
      <c r="F17" s="134">
        <v>2</v>
      </c>
      <c r="G17" s="134">
        <v>77.599999999999994</v>
      </c>
      <c r="H17" s="136">
        <v>74</v>
      </c>
      <c r="I17" s="121">
        <f t="shared" si="1"/>
        <v>155.19999999999999</v>
      </c>
      <c r="J17" s="134">
        <v>30.1</v>
      </c>
      <c r="K17" s="136">
        <v>30</v>
      </c>
      <c r="L17" s="134">
        <v>17.399999999999999</v>
      </c>
      <c r="M17" s="135">
        <v>11.4</v>
      </c>
      <c r="N17" s="137"/>
      <c r="O17" s="134">
        <f t="shared" si="2"/>
        <v>28.799999999999997</v>
      </c>
      <c r="P17" s="136">
        <v>24.4</v>
      </c>
      <c r="Q17" s="134">
        <v>6</v>
      </c>
      <c r="R17" s="136">
        <v>6</v>
      </c>
      <c r="S17" s="134">
        <v>12.9</v>
      </c>
      <c r="T17" s="136">
        <v>6</v>
      </c>
      <c r="U17" s="134" t="s">
        <v>78</v>
      </c>
      <c r="V17" s="138">
        <f t="shared" si="0"/>
        <v>4.8648648648648596E-2</v>
      </c>
    </row>
    <row r="18" spans="1:22" x14ac:dyDescent="0.25">
      <c r="A18" s="191"/>
      <c r="B18" s="192"/>
      <c r="C18" s="135" t="s">
        <v>94</v>
      </c>
      <c r="D18" s="134" t="s">
        <v>93</v>
      </c>
      <c r="E18" s="134">
        <v>3</v>
      </c>
      <c r="F18" s="134">
        <v>3</v>
      </c>
      <c r="G18" s="134">
        <v>115.7</v>
      </c>
      <c r="H18" s="136">
        <v>95</v>
      </c>
      <c r="I18" s="121">
        <f t="shared" si="1"/>
        <v>347.1</v>
      </c>
      <c r="J18" s="134">
        <v>36.799999999999997</v>
      </c>
      <c r="K18" s="136">
        <v>34</v>
      </c>
      <c r="L18" s="134">
        <v>18.8</v>
      </c>
      <c r="M18" s="134">
        <v>17.7</v>
      </c>
      <c r="N18" s="135">
        <v>12.3</v>
      </c>
      <c r="O18" s="134">
        <f>SUM(L18:N18)</f>
        <v>48.8</v>
      </c>
      <c r="P18" s="136">
        <v>31.5</v>
      </c>
      <c r="Q18" s="134">
        <v>10.8</v>
      </c>
      <c r="R18" s="136">
        <v>9</v>
      </c>
      <c r="S18" s="134">
        <v>25</v>
      </c>
      <c r="T18" s="136">
        <v>9</v>
      </c>
      <c r="U18" s="134" t="s">
        <v>86</v>
      </c>
      <c r="V18" s="141">
        <f t="shared" si="0"/>
        <v>0.21789473684210536</v>
      </c>
    </row>
    <row r="19" spans="1:22" x14ac:dyDescent="0.25">
      <c r="G19" s="14"/>
      <c r="I19" s="15">
        <f>SUM(I11:I18)</f>
        <v>2041.3000000000002</v>
      </c>
    </row>
    <row r="20" spans="1:22" ht="26.25" customHeight="1" x14ac:dyDescent="0.25">
      <c r="A20" s="191" t="s">
        <v>88</v>
      </c>
      <c r="B20" s="190" t="s">
        <v>56</v>
      </c>
      <c r="C20" s="190" t="s">
        <v>57</v>
      </c>
      <c r="D20" s="190" t="s">
        <v>58</v>
      </c>
      <c r="E20" s="131" t="s">
        <v>59</v>
      </c>
      <c r="F20" s="131" t="s">
        <v>60</v>
      </c>
      <c r="G20" s="190" t="s">
        <v>61</v>
      </c>
      <c r="H20" s="190"/>
      <c r="I20" s="190" t="s">
        <v>62</v>
      </c>
      <c r="J20" s="190" t="s">
        <v>63</v>
      </c>
      <c r="K20" s="190"/>
      <c r="L20" s="190" t="s">
        <v>64</v>
      </c>
      <c r="M20" s="190" t="s">
        <v>65</v>
      </c>
      <c r="N20" s="190" t="s">
        <v>66</v>
      </c>
      <c r="O20" s="190" t="s">
        <v>67</v>
      </c>
      <c r="P20" s="190"/>
      <c r="Q20" s="190" t="s">
        <v>68</v>
      </c>
      <c r="R20" s="190"/>
      <c r="S20" s="190" t="s">
        <v>69</v>
      </c>
      <c r="T20" s="190"/>
      <c r="U20" s="131" t="s">
        <v>70</v>
      </c>
      <c r="V20" s="186" t="s">
        <v>297</v>
      </c>
    </row>
    <row r="21" spans="1:22" x14ac:dyDescent="0.25">
      <c r="A21" s="191"/>
      <c r="B21" s="190"/>
      <c r="C21" s="190"/>
      <c r="D21" s="190"/>
      <c r="E21" s="133"/>
      <c r="F21" s="131" t="s">
        <v>71</v>
      </c>
      <c r="G21" s="131" t="s">
        <v>72</v>
      </c>
      <c r="H21" s="131" t="s">
        <v>73</v>
      </c>
      <c r="I21" s="190"/>
      <c r="J21" s="131" t="s">
        <v>72</v>
      </c>
      <c r="K21" s="131" t="s">
        <v>73</v>
      </c>
      <c r="L21" s="190"/>
      <c r="M21" s="190"/>
      <c r="N21" s="190"/>
      <c r="O21" s="131" t="s">
        <v>72</v>
      </c>
      <c r="P21" s="131" t="s">
        <v>73</v>
      </c>
      <c r="Q21" s="131" t="s">
        <v>72</v>
      </c>
      <c r="R21" s="131" t="s">
        <v>73</v>
      </c>
      <c r="S21" s="131" t="s">
        <v>72</v>
      </c>
      <c r="T21" s="131" t="s">
        <v>73</v>
      </c>
      <c r="U21" s="133"/>
      <c r="V21" s="186"/>
    </row>
    <row r="22" spans="1:22" x14ac:dyDescent="0.25">
      <c r="A22" s="191"/>
      <c r="B22" s="192">
        <f>SUM(E22:E24)</f>
        <v>8</v>
      </c>
      <c r="C22" s="134" t="s">
        <v>74</v>
      </c>
      <c r="D22" s="134" t="s">
        <v>75</v>
      </c>
      <c r="E22" s="134">
        <v>3</v>
      </c>
      <c r="F22" s="192">
        <v>2</v>
      </c>
      <c r="G22" s="135">
        <v>75</v>
      </c>
      <c r="H22" s="136">
        <v>73</v>
      </c>
      <c r="I22" s="121">
        <f>E22*G22</f>
        <v>225</v>
      </c>
      <c r="J22" s="135">
        <v>30.5</v>
      </c>
      <c r="K22" s="136">
        <v>30</v>
      </c>
      <c r="L22" s="135">
        <v>13</v>
      </c>
      <c r="M22" s="135">
        <v>11.4</v>
      </c>
      <c r="N22" s="137"/>
      <c r="O22" s="134">
        <v>24.4</v>
      </c>
      <c r="P22" s="136">
        <v>24.4</v>
      </c>
      <c r="Q22" s="135">
        <v>6</v>
      </c>
      <c r="R22" s="136">
        <v>6</v>
      </c>
      <c r="S22" s="135">
        <v>8.1</v>
      </c>
      <c r="T22" s="136">
        <v>7</v>
      </c>
      <c r="U22" s="134" t="s">
        <v>76</v>
      </c>
      <c r="V22" s="138">
        <f>G22/H22-100%</f>
        <v>2.7397260273972712E-2</v>
      </c>
    </row>
    <row r="23" spans="1:22" x14ac:dyDescent="0.25">
      <c r="A23" s="191"/>
      <c r="B23" s="192"/>
      <c r="C23" s="134" t="s">
        <v>74</v>
      </c>
      <c r="D23" s="134" t="s">
        <v>77</v>
      </c>
      <c r="E23" s="134">
        <v>3</v>
      </c>
      <c r="F23" s="192"/>
      <c r="G23" s="135">
        <v>77</v>
      </c>
      <c r="H23" s="136">
        <v>73</v>
      </c>
      <c r="I23" s="121">
        <f>E23*G23</f>
        <v>231</v>
      </c>
      <c r="J23" s="135">
        <v>30</v>
      </c>
      <c r="K23" s="136">
        <v>30</v>
      </c>
      <c r="L23" s="135">
        <v>13</v>
      </c>
      <c r="M23" s="128">
        <v>11.7</v>
      </c>
      <c r="N23" s="137"/>
      <c r="O23" s="134">
        <v>24.7</v>
      </c>
      <c r="P23" s="136">
        <v>24.4</v>
      </c>
      <c r="Q23" s="135">
        <v>6.8</v>
      </c>
      <c r="R23" s="136">
        <v>6</v>
      </c>
      <c r="S23" s="135">
        <v>9.6</v>
      </c>
      <c r="T23" s="136">
        <v>7</v>
      </c>
      <c r="U23" s="134" t="s">
        <v>86</v>
      </c>
      <c r="V23" s="138">
        <f>G23/H23-100%</f>
        <v>5.4794520547945202E-2</v>
      </c>
    </row>
    <row r="24" spans="1:22" x14ac:dyDescent="0.25">
      <c r="A24" s="191"/>
      <c r="B24" s="192"/>
      <c r="C24" s="134" t="s">
        <v>74</v>
      </c>
      <c r="D24" s="134" t="s">
        <v>79</v>
      </c>
      <c r="E24" s="134">
        <v>2</v>
      </c>
      <c r="F24" s="192"/>
      <c r="G24" s="135">
        <v>80</v>
      </c>
      <c r="H24" s="136">
        <v>73</v>
      </c>
      <c r="I24" s="121">
        <f>E24*G24</f>
        <v>160</v>
      </c>
      <c r="J24" s="135">
        <v>30</v>
      </c>
      <c r="K24" s="136">
        <v>30</v>
      </c>
      <c r="L24" s="135">
        <v>15</v>
      </c>
      <c r="M24" s="128">
        <v>11.4</v>
      </c>
      <c r="N24" s="137"/>
      <c r="O24" s="134">
        <v>26.4</v>
      </c>
      <c r="P24" s="136">
        <v>24.4</v>
      </c>
      <c r="Q24" s="135">
        <v>6.2</v>
      </c>
      <c r="R24" s="136">
        <v>6</v>
      </c>
      <c r="S24" s="135">
        <v>7.3</v>
      </c>
      <c r="T24" s="136">
        <v>7</v>
      </c>
      <c r="U24" s="134" t="s">
        <v>86</v>
      </c>
      <c r="V24" s="141">
        <f>G24/H24-100%</f>
        <v>9.5890410958904049E-2</v>
      </c>
    </row>
    <row r="25" spans="1:22" x14ac:dyDescent="0.25">
      <c r="G25" s="14"/>
      <c r="I25" s="16">
        <f>SUM(I22:I24)</f>
        <v>616</v>
      </c>
    </row>
    <row r="26" spans="1:22" ht="33.75" customHeight="1" x14ac:dyDescent="0.25">
      <c r="A26" s="191" t="s">
        <v>89</v>
      </c>
      <c r="B26" s="190" t="s">
        <v>56</v>
      </c>
      <c r="C26" s="190" t="s">
        <v>57</v>
      </c>
      <c r="D26" s="190" t="s">
        <v>58</v>
      </c>
      <c r="E26" s="190" t="s">
        <v>59</v>
      </c>
      <c r="F26" s="131" t="s">
        <v>60</v>
      </c>
      <c r="G26" s="190" t="s">
        <v>61</v>
      </c>
      <c r="H26" s="190"/>
      <c r="I26" s="190" t="s">
        <v>62</v>
      </c>
      <c r="J26" s="190" t="s">
        <v>63</v>
      </c>
      <c r="K26" s="190"/>
      <c r="L26" s="190" t="s">
        <v>64</v>
      </c>
      <c r="M26" s="190" t="s">
        <v>65</v>
      </c>
      <c r="N26" s="190" t="s">
        <v>66</v>
      </c>
      <c r="O26" s="190" t="s">
        <v>67</v>
      </c>
      <c r="P26" s="190"/>
      <c r="Q26" s="190" t="s">
        <v>68</v>
      </c>
      <c r="R26" s="190"/>
      <c r="S26" s="190" t="s">
        <v>69</v>
      </c>
      <c r="T26" s="190"/>
      <c r="U26" s="190" t="s">
        <v>70</v>
      </c>
      <c r="V26" s="186" t="s">
        <v>297</v>
      </c>
    </row>
    <row r="27" spans="1:22" ht="26.25" customHeight="1" x14ac:dyDescent="0.25">
      <c r="A27" s="191"/>
      <c r="B27" s="190"/>
      <c r="C27" s="190"/>
      <c r="D27" s="190"/>
      <c r="E27" s="190"/>
      <c r="F27" s="131" t="s">
        <v>71</v>
      </c>
      <c r="G27" s="131" t="s">
        <v>72</v>
      </c>
      <c r="H27" s="131" t="s">
        <v>73</v>
      </c>
      <c r="I27" s="190"/>
      <c r="J27" s="131" t="s">
        <v>72</v>
      </c>
      <c r="K27" s="131" t="s">
        <v>73</v>
      </c>
      <c r="L27" s="190"/>
      <c r="M27" s="190"/>
      <c r="N27" s="190"/>
      <c r="O27" s="131" t="s">
        <v>72</v>
      </c>
      <c r="P27" s="131" t="s">
        <v>73</v>
      </c>
      <c r="Q27" s="131" t="s">
        <v>72</v>
      </c>
      <c r="R27" s="131" t="s">
        <v>73</v>
      </c>
      <c r="S27" s="131" t="s">
        <v>72</v>
      </c>
      <c r="T27" s="131" t="s">
        <v>73</v>
      </c>
      <c r="U27" s="190"/>
      <c r="V27" s="186"/>
    </row>
    <row r="28" spans="1:22" x14ac:dyDescent="0.25">
      <c r="A28" s="191"/>
      <c r="B28" s="193">
        <f>SUM(E28:E40)</f>
        <v>28</v>
      </c>
      <c r="C28" s="142" t="s">
        <v>83</v>
      </c>
      <c r="D28" s="142" t="s">
        <v>84</v>
      </c>
      <c r="E28" s="142">
        <v>2</v>
      </c>
      <c r="F28" s="142">
        <v>1</v>
      </c>
      <c r="G28" s="139">
        <v>49.5</v>
      </c>
      <c r="H28" s="143">
        <v>45</v>
      </c>
      <c r="I28" s="139">
        <f>G28*E28</f>
        <v>99</v>
      </c>
      <c r="J28" s="139">
        <v>22.7</v>
      </c>
      <c r="K28" s="143">
        <v>23</v>
      </c>
      <c r="L28" s="139">
        <v>12.3</v>
      </c>
      <c r="M28" s="144"/>
      <c r="N28" s="144"/>
      <c r="O28" s="143">
        <f>L28+M28+N28</f>
        <v>12.3</v>
      </c>
      <c r="P28" s="143">
        <v>11.4</v>
      </c>
      <c r="Q28" s="139">
        <v>4.1399999999999997</v>
      </c>
      <c r="R28" s="143">
        <v>3</v>
      </c>
      <c r="S28" s="143">
        <v>6.77</v>
      </c>
      <c r="T28" s="143">
        <v>5</v>
      </c>
      <c r="U28" s="142" t="s">
        <v>78</v>
      </c>
      <c r="V28" s="141">
        <f t="shared" ref="V28:V40" si="3">G28/H28-100%</f>
        <v>0.10000000000000009</v>
      </c>
    </row>
    <row r="29" spans="1:22" x14ac:dyDescent="0.25">
      <c r="A29" s="191"/>
      <c r="B29" s="193"/>
      <c r="C29" s="142" t="s">
        <v>83</v>
      </c>
      <c r="D29" s="142" t="s">
        <v>85</v>
      </c>
      <c r="E29" s="142">
        <v>8</v>
      </c>
      <c r="F29" s="142">
        <v>1</v>
      </c>
      <c r="G29" s="139">
        <v>53</v>
      </c>
      <c r="H29" s="143">
        <v>45</v>
      </c>
      <c r="I29" s="139">
        <f>G29*E29</f>
        <v>424</v>
      </c>
      <c r="J29" s="139">
        <v>24.4</v>
      </c>
      <c r="K29" s="143">
        <v>23</v>
      </c>
      <c r="L29" s="139">
        <v>12.3</v>
      </c>
      <c r="M29" s="144"/>
      <c r="N29" s="144"/>
      <c r="O29" s="143">
        <f>L29+M29+N29</f>
        <v>12.3</v>
      </c>
      <c r="P29" s="143">
        <v>11.4</v>
      </c>
      <c r="Q29" s="139">
        <v>4.3</v>
      </c>
      <c r="R29" s="143">
        <v>3</v>
      </c>
      <c r="S29" s="143">
        <v>11.71</v>
      </c>
      <c r="T29" s="143">
        <v>5</v>
      </c>
      <c r="U29" s="142" t="s">
        <v>78</v>
      </c>
      <c r="V29" s="141">
        <f t="shared" si="3"/>
        <v>0.17777777777777781</v>
      </c>
    </row>
    <row r="30" spans="1:22" x14ac:dyDescent="0.25">
      <c r="A30" s="191"/>
      <c r="B30" s="193"/>
      <c r="C30" s="135" t="s">
        <v>74</v>
      </c>
      <c r="D30" s="134" t="s">
        <v>75</v>
      </c>
      <c r="E30" s="134">
        <v>2</v>
      </c>
      <c r="F30" s="134">
        <v>2</v>
      </c>
      <c r="G30" s="135">
        <v>86</v>
      </c>
      <c r="H30" s="136">
        <v>74</v>
      </c>
      <c r="I30" s="121">
        <f t="shared" ref="I30:I40" si="4">E30*G30</f>
        <v>172</v>
      </c>
      <c r="J30" s="134">
        <v>37.5</v>
      </c>
      <c r="K30" s="136">
        <v>30</v>
      </c>
      <c r="L30" s="134">
        <v>13.2</v>
      </c>
      <c r="M30" s="134">
        <v>11.4</v>
      </c>
      <c r="N30" s="137"/>
      <c r="O30" s="134">
        <f t="shared" ref="O30:O37" si="5">SUM(L30:M30)</f>
        <v>24.6</v>
      </c>
      <c r="P30" s="136">
        <v>24.4</v>
      </c>
      <c r="Q30" s="134">
        <v>6.88</v>
      </c>
      <c r="R30" s="136">
        <v>6</v>
      </c>
      <c r="S30" s="135">
        <v>9.8000000000000007</v>
      </c>
      <c r="T30" s="136">
        <v>6</v>
      </c>
      <c r="U30" s="134" t="s">
        <v>86</v>
      </c>
      <c r="V30" s="141">
        <f t="shared" si="3"/>
        <v>0.16216216216216206</v>
      </c>
    </row>
    <row r="31" spans="1:22" ht="15.75" customHeight="1" x14ac:dyDescent="0.25">
      <c r="A31" s="191"/>
      <c r="B31" s="193"/>
      <c r="C31" s="135" t="s">
        <v>74</v>
      </c>
      <c r="D31" s="134" t="s">
        <v>77</v>
      </c>
      <c r="E31" s="134">
        <v>4</v>
      </c>
      <c r="F31" s="134">
        <v>2</v>
      </c>
      <c r="G31" s="135">
        <v>78</v>
      </c>
      <c r="H31" s="136">
        <v>74</v>
      </c>
      <c r="I31" s="121">
        <f t="shared" si="4"/>
        <v>312</v>
      </c>
      <c r="J31" s="134">
        <v>30.4</v>
      </c>
      <c r="K31" s="136">
        <v>30</v>
      </c>
      <c r="L31" s="134">
        <v>13.1</v>
      </c>
      <c r="M31" s="134">
        <v>11.2</v>
      </c>
      <c r="N31" s="137"/>
      <c r="O31" s="134">
        <f t="shared" si="5"/>
        <v>24.299999999999997</v>
      </c>
      <c r="P31" s="136">
        <v>24.4</v>
      </c>
      <c r="Q31" s="134">
        <v>6.05</v>
      </c>
      <c r="R31" s="136">
        <v>6</v>
      </c>
      <c r="S31" s="135">
        <v>9.67</v>
      </c>
      <c r="T31" s="136">
        <v>6</v>
      </c>
      <c r="U31" s="134" t="s">
        <v>86</v>
      </c>
      <c r="V31" s="138">
        <f t="shared" si="3"/>
        <v>5.4054054054053946E-2</v>
      </c>
    </row>
    <row r="32" spans="1:22" x14ac:dyDescent="0.25">
      <c r="A32" s="191"/>
      <c r="B32" s="193"/>
      <c r="C32" s="135" t="s">
        <v>74</v>
      </c>
      <c r="D32" s="134" t="s">
        <v>79</v>
      </c>
      <c r="E32" s="134">
        <v>2</v>
      </c>
      <c r="F32" s="134">
        <v>2</v>
      </c>
      <c r="G32" s="135">
        <v>78.5</v>
      </c>
      <c r="H32" s="136">
        <v>74</v>
      </c>
      <c r="I32" s="121">
        <f t="shared" si="4"/>
        <v>157</v>
      </c>
      <c r="J32" s="134">
        <v>30.6</v>
      </c>
      <c r="K32" s="136">
        <v>30</v>
      </c>
      <c r="L32" s="134">
        <v>13.6</v>
      </c>
      <c r="M32" s="134">
        <v>11.3</v>
      </c>
      <c r="N32" s="137"/>
      <c r="O32" s="134">
        <f t="shared" si="5"/>
        <v>24.9</v>
      </c>
      <c r="P32" s="136">
        <v>24.4</v>
      </c>
      <c r="Q32" s="134">
        <v>6.04</v>
      </c>
      <c r="R32" s="136">
        <v>6</v>
      </c>
      <c r="S32" s="135">
        <v>8.76</v>
      </c>
      <c r="T32" s="136">
        <v>6</v>
      </c>
      <c r="U32" s="134" t="s">
        <v>78</v>
      </c>
      <c r="V32" s="138">
        <f t="shared" si="3"/>
        <v>6.0810810810810745E-2</v>
      </c>
    </row>
    <row r="33" spans="1:22" ht="15" customHeight="1" x14ac:dyDescent="0.25">
      <c r="A33" s="191"/>
      <c r="B33" s="193"/>
      <c r="C33" s="135" t="s">
        <v>74</v>
      </c>
      <c r="D33" s="134" t="s">
        <v>80</v>
      </c>
      <c r="E33" s="134">
        <v>2</v>
      </c>
      <c r="F33" s="134">
        <v>2</v>
      </c>
      <c r="G33" s="135">
        <v>84.2</v>
      </c>
      <c r="H33" s="136">
        <v>74</v>
      </c>
      <c r="I33" s="121">
        <f t="shared" si="4"/>
        <v>168.4</v>
      </c>
      <c r="J33" s="134">
        <v>30.7</v>
      </c>
      <c r="K33" s="136">
        <v>30</v>
      </c>
      <c r="L33" s="134">
        <v>14.3</v>
      </c>
      <c r="M33" s="134">
        <v>13.1</v>
      </c>
      <c r="N33" s="137"/>
      <c r="O33" s="134">
        <f t="shared" si="5"/>
        <v>27.4</v>
      </c>
      <c r="P33" s="136">
        <v>24.4</v>
      </c>
      <c r="Q33" s="134">
        <v>6.14</v>
      </c>
      <c r="R33" s="136">
        <v>6</v>
      </c>
      <c r="S33" s="135">
        <v>9.7200000000000006</v>
      </c>
      <c r="T33" s="136">
        <v>6</v>
      </c>
      <c r="U33" s="134" t="s">
        <v>86</v>
      </c>
      <c r="V33" s="141">
        <f t="shared" si="3"/>
        <v>0.13783783783783798</v>
      </c>
    </row>
    <row r="34" spans="1:22" x14ac:dyDescent="0.25">
      <c r="A34" s="191"/>
      <c r="B34" s="193"/>
      <c r="C34" s="135" t="s">
        <v>74</v>
      </c>
      <c r="D34" s="134" t="s">
        <v>81</v>
      </c>
      <c r="E34" s="134">
        <v>2</v>
      </c>
      <c r="F34" s="134">
        <v>2</v>
      </c>
      <c r="G34" s="135">
        <v>81.2</v>
      </c>
      <c r="H34" s="136">
        <v>74</v>
      </c>
      <c r="I34" s="121">
        <f t="shared" si="4"/>
        <v>162.4</v>
      </c>
      <c r="J34" s="134">
        <v>30.3</v>
      </c>
      <c r="K34" s="136">
        <v>30</v>
      </c>
      <c r="L34" s="134">
        <v>14.1</v>
      </c>
      <c r="M34" s="134">
        <v>12.8</v>
      </c>
      <c r="N34" s="137"/>
      <c r="O34" s="134">
        <f t="shared" si="5"/>
        <v>26.9</v>
      </c>
      <c r="P34" s="136">
        <v>24.4</v>
      </c>
      <c r="Q34" s="134">
        <v>6</v>
      </c>
      <c r="R34" s="136">
        <v>6</v>
      </c>
      <c r="S34" s="135">
        <v>8.8000000000000007</v>
      </c>
      <c r="T34" s="136">
        <v>6</v>
      </c>
      <c r="U34" s="134" t="s">
        <v>86</v>
      </c>
      <c r="V34" s="141">
        <f t="shared" si="3"/>
        <v>9.7297297297297414E-2</v>
      </c>
    </row>
    <row r="35" spans="1:22" ht="26.25" customHeight="1" x14ac:dyDescent="0.25">
      <c r="A35" s="191"/>
      <c r="B35" s="193"/>
      <c r="C35" s="135" t="s">
        <v>74</v>
      </c>
      <c r="D35" s="134" t="s">
        <v>87</v>
      </c>
      <c r="E35" s="134">
        <v>1</v>
      </c>
      <c r="F35" s="134">
        <v>2</v>
      </c>
      <c r="G35" s="135">
        <v>100</v>
      </c>
      <c r="H35" s="136">
        <v>74</v>
      </c>
      <c r="I35" s="121">
        <f t="shared" si="4"/>
        <v>100</v>
      </c>
      <c r="J35" s="134">
        <v>39</v>
      </c>
      <c r="K35" s="136">
        <v>30</v>
      </c>
      <c r="L35" s="134">
        <v>15.5</v>
      </c>
      <c r="M35" s="134">
        <v>13.8</v>
      </c>
      <c r="N35" s="137"/>
      <c r="O35" s="134">
        <f t="shared" si="5"/>
        <v>29.3</v>
      </c>
      <c r="P35" s="136">
        <v>24.4</v>
      </c>
      <c r="Q35" s="134">
        <v>11.9</v>
      </c>
      <c r="R35" s="136">
        <v>6</v>
      </c>
      <c r="S35" s="135">
        <v>34.76</v>
      </c>
      <c r="T35" s="136">
        <v>6</v>
      </c>
      <c r="U35" s="134" t="s">
        <v>86</v>
      </c>
      <c r="V35" s="141">
        <f t="shared" si="3"/>
        <v>0.35135135135135132</v>
      </c>
    </row>
    <row r="36" spans="1:22" ht="15.75" customHeight="1" x14ac:dyDescent="0.25">
      <c r="A36" s="191"/>
      <c r="B36" s="193"/>
      <c r="C36" s="135" t="s">
        <v>74</v>
      </c>
      <c r="D36" s="134" t="s">
        <v>90</v>
      </c>
      <c r="E36" s="134">
        <v>1</v>
      </c>
      <c r="F36" s="134">
        <v>2</v>
      </c>
      <c r="G36" s="135">
        <v>91</v>
      </c>
      <c r="H36" s="136">
        <v>74</v>
      </c>
      <c r="I36" s="121">
        <f t="shared" si="4"/>
        <v>91</v>
      </c>
      <c r="J36" s="134">
        <v>36.299999999999997</v>
      </c>
      <c r="K36" s="136">
        <v>30</v>
      </c>
      <c r="L36" s="134">
        <v>13.3</v>
      </c>
      <c r="M36" s="134">
        <v>12.8</v>
      </c>
      <c r="N36" s="137"/>
      <c r="O36" s="134">
        <f t="shared" si="5"/>
        <v>26.1</v>
      </c>
      <c r="P36" s="136">
        <v>24.4</v>
      </c>
      <c r="Q36" s="134">
        <v>10.61</v>
      </c>
      <c r="R36" s="136">
        <v>6</v>
      </c>
      <c r="S36" s="135">
        <v>37.700000000000003</v>
      </c>
      <c r="T36" s="136">
        <v>6</v>
      </c>
      <c r="U36" s="134" t="s">
        <v>86</v>
      </c>
      <c r="V36" s="141">
        <f t="shared" si="3"/>
        <v>0.22972972972972983</v>
      </c>
    </row>
    <row r="37" spans="1:22" x14ac:dyDescent="0.25">
      <c r="A37" s="191"/>
      <c r="B37" s="193"/>
      <c r="C37" s="135" t="s">
        <v>74</v>
      </c>
      <c r="D37" s="134" t="s">
        <v>91</v>
      </c>
      <c r="E37" s="134">
        <v>1</v>
      </c>
      <c r="F37" s="134">
        <v>2</v>
      </c>
      <c r="G37" s="135">
        <v>75</v>
      </c>
      <c r="H37" s="136">
        <v>74</v>
      </c>
      <c r="I37" s="121">
        <f t="shared" si="4"/>
        <v>75</v>
      </c>
      <c r="J37" s="134">
        <v>29.5</v>
      </c>
      <c r="K37" s="136">
        <v>30</v>
      </c>
      <c r="L37" s="134">
        <v>13.9</v>
      </c>
      <c r="M37" s="134">
        <v>10.199999999999999</v>
      </c>
      <c r="N37" s="137"/>
      <c r="O37" s="134">
        <f t="shared" si="5"/>
        <v>24.1</v>
      </c>
      <c r="P37" s="136">
        <v>24.4</v>
      </c>
      <c r="Q37" s="134">
        <v>5.79</v>
      </c>
      <c r="R37" s="136">
        <v>6</v>
      </c>
      <c r="S37" s="135">
        <v>8.8800000000000008</v>
      </c>
      <c r="T37" s="136">
        <v>6</v>
      </c>
      <c r="U37" s="134" t="s">
        <v>86</v>
      </c>
      <c r="V37" s="138">
        <f t="shared" si="3"/>
        <v>1.3513513513513598E-2</v>
      </c>
    </row>
    <row r="38" spans="1:22" x14ac:dyDescent="0.25">
      <c r="A38" s="191"/>
      <c r="B38" s="193"/>
      <c r="C38" s="135" t="s">
        <v>94</v>
      </c>
      <c r="D38" s="134" t="s">
        <v>93</v>
      </c>
      <c r="E38" s="134">
        <v>1</v>
      </c>
      <c r="F38" s="134">
        <v>3</v>
      </c>
      <c r="G38" s="135">
        <v>109.4</v>
      </c>
      <c r="H38" s="136">
        <v>90</v>
      </c>
      <c r="I38" s="121">
        <f t="shared" si="4"/>
        <v>109.4</v>
      </c>
      <c r="J38" s="134">
        <v>37.9</v>
      </c>
      <c r="K38" s="136">
        <v>34</v>
      </c>
      <c r="L38" s="134">
        <v>14.8</v>
      </c>
      <c r="M38" s="134">
        <v>13.9</v>
      </c>
      <c r="N38" s="135">
        <v>12.2</v>
      </c>
      <c r="O38" s="134">
        <f>SUM(L38:N38)</f>
        <v>40.900000000000006</v>
      </c>
      <c r="P38" s="136">
        <v>31.5</v>
      </c>
      <c r="Q38" s="134">
        <v>9.4</v>
      </c>
      <c r="R38" s="136">
        <v>9</v>
      </c>
      <c r="S38" s="135">
        <v>142.5</v>
      </c>
      <c r="T38" s="136">
        <v>9</v>
      </c>
      <c r="U38" s="134" t="s">
        <v>76</v>
      </c>
      <c r="V38" s="141">
        <f t="shared" si="3"/>
        <v>0.21555555555555572</v>
      </c>
    </row>
    <row r="39" spans="1:22" x14ac:dyDescent="0.25">
      <c r="A39" s="191"/>
      <c r="B39" s="193"/>
      <c r="C39" s="135" t="s">
        <v>94</v>
      </c>
      <c r="D39" s="134" t="s">
        <v>95</v>
      </c>
      <c r="E39" s="134">
        <v>1</v>
      </c>
      <c r="F39" s="134">
        <v>3</v>
      </c>
      <c r="G39" s="135">
        <v>116.4</v>
      </c>
      <c r="H39" s="136">
        <v>90</v>
      </c>
      <c r="I39" s="121">
        <f t="shared" si="4"/>
        <v>116.4</v>
      </c>
      <c r="J39" s="134">
        <v>39.1</v>
      </c>
      <c r="K39" s="136">
        <v>34</v>
      </c>
      <c r="L39" s="134">
        <v>15.7</v>
      </c>
      <c r="M39" s="134">
        <v>13.5</v>
      </c>
      <c r="N39" s="135">
        <v>12.6</v>
      </c>
      <c r="O39" s="134">
        <f>SUM(L39:N39)</f>
        <v>41.8</v>
      </c>
      <c r="P39" s="136">
        <v>31.5</v>
      </c>
      <c r="Q39" s="134">
        <v>13.2</v>
      </c>
      <c r="R39" s="136">
        <v>9</v>
      </c>
      <c r="S39" s="135">
        <v>34.9</v>
      </c>
      <c r="T39" s="136">
        <v>9</v>
      </c>
      <c r="U39" s="134" t="s">
        <v>86</v>
      </c>
      <c r="V39" s="141">
        <f t="shared" si="3"/>
        <v>0.29333333333333345</v>
      </c>
    </row>
    <row r="40" spans="1:22" x14ac:dyDescent="0.25">
      <c r="A40" s="191"/>
      <c r="B40" s="193"/>
      <c r="C40" s="135" t="s">
        <v>94</v>
      </c>
      <c r="D40" s="134" t="s">
        <v>96</v>
      </c>
      <c r="E40" s="134">
        <v>1</v>
      </c>
      <c r="F40" s="134">
        <v>3</v>
      </c>
      <c r="G40" s="135">
        <v>101.1</v>
      </c>
      <c r="H40" s="136">
        <v>90</v>
      </c>
      <c r="I40" s="121">
        <f t="shared" si="4"/>
        <v>101.1</v>
      </c>
      <c r="J40" s="134">
        <v>36.5</v>
      </c>
      <c r="K40" s="136">
        <v>34</v>
      </c>
      <c r="L40" s="134">
        <v>15.2</v>
      </c>
      <c r="M40" s="134">
        <v>13.3</v>
      </c>
      <c r="N40" s="135">
        <v>10.8</v>
      </c>
      <c r="O40" s="134">
        <f>SUM(L40:N40)</f>
        <v>39.299999999999997</v>
      </c>
      <c r="P40" s="136">
        <v>31.5</v>
      </c>
      <c r="Q40" s="134">
        <v>9.25</v>
      </c>
      <c r="R40" s="136">
        <v>9</v>
      </c>
      <c r="S40" s="135">
        <v>18.5</v>
      </c>
      <c r="T40" s="136">
        <v>9</v>
      </c>
      <c r="U40" s="134" t="s">
        <v>86</v>
      </c>
      <c r="V40" s="141">
        <f t="shared" si="3"/>
        <v>0.12333333333333329</v>
      </c>
    </row>
    <row r="41" spans="1:22" x14ac:dyDescent="0.25">
      <c r="B41" s="23"/>
      <c r="E41" s="23"/>
      <c r="F41" s="23"/>
      <c r="I41" s="15">
        <f>SUM(I28:I40)</f>
        <v>2087.7000000000003</v>
      </c>
    </row>
    <row r="42" spans="1:22" ht="34.5" customHeight="1" x14ac:dyDescent="0.25">
      <c r="A42" s="191" t="s">
        <v>97</v>
      </c>
      <c r="B42" s="190" t="s">
        <v>56</v>
      </c>
      <c r="C42" s="190" t="s">
        <v>57</v>
      </c>
      <c r="D42" s="190" t="s">
        <v>58</v>
      </c>
      <c r="E42" s="190" t="s">
        <v>59</v>
      </c>
      <c r="F42" s="131" t="s">
        <v>60</v>
      </c>
      <c r="G42" s="190" t="s">
        <v>61</v>
      </c>
      <c r="H42" s="190"/>
      <c r="I42" s="190" t="s">
        <v>62</v>
      </c>
      <c r="J42" s="190" t="s">
        <v>63</v>
      </c>
      <c r="K42" s="190"/>
      <c r="L42" s="190" t="s">
        <v>64</v>
      </c>
      <c r="M42" s="190" t="s">
        <v>65</v>
      </c>
      <c r="N42" s="190" t="s">
        <v>66</v>
      </c>
      <c r="O42" s="190" t="s">
        <v>67</v>
      </c>
      <c r="P42" s="190"/>
      <c r="Q42" s="190" t="s">
        <v>68</v>
      </c>
      <c r="R42" s="190"/>
      <c r="S42" s="190" t="s">
        <v>69</v>
      </c>
      <c r="T42" s="190"/>
      <c r="U42" s="190" t="s">
        <v>70</v>
      </c>
      <c r="V42" s="186" t="s">
        <v>297</v>
      </c>
    </row>
    <row r="43" spans="1:22" x14ac:dyDescent="0.25">
      <c r="A43" s="191"/>
      <c r="B43" s="190"/>
      <c r="C43" s="190"/>
      <c r="D43" s="190"/>
      <c r="E43" s="190"/>
      <c r="F43" s="131" t="s">
        <v>71</v>
      </c>
      <c r="G43" s="131" t="s">
        <v>72</v>
      </c>
      <c r="H43" s="131" t="s">
        <v>73</v>
      </c>
      <c r="I43" s="190"/>
      <c r="J43" s="131" t="s">
        <v>72</v>
      </c>
      <c r="K43" s="131" t="s">
        <v>73</v>
      </c>
      <c r="L43" s="190"/>
      <c r="M43" s="190"/>
      <c r="N43" s="190"/>
      <c r="O43" s="131" t="s">
        <v>72</v>
      </c>
      <c r="P43" s="131" t="s">
        <v>73</v>
      </c>
      <c r="Q43" s="131" t="s">
        <v>72</v>
      </c>
      <c r="R43" s="131" t="s">
        <v>73</v>
      </c>
      <c r="S43" s="131" t="s">
        <v>72</v>
      </c>
      <c r="T43" s="131" t="s">
        <v>73</v>
      </c>
      <c r="U43" s="190"/>
      <c r="V43" s="186"/>
    </row>
    <row r="44" spans="1:22" x14ac:dyDescent="0.25">
      <c r="A44" s="191"/>
      <c r="B44" s="192">
        <f>SUM(E44:E51)</f>
        <v>51</v>
      </c>
      <c r="C44" s="135" t="s">
        <v>83</v>
      </c>
      <c r="D44" s="134" t="s">
        <v>84</v>
      </c>
      <c r="E44" s="134">
        <v>18</v>
      </c>
      <c r="F44" s="134">
        <v>1</v>
      </c>
      <c r="G44" s="134">
        <v>53</v>
      </c>
      <c r="H44" s="136">
        <v>45</v>
      </c>
      <c r="I44" s="121">
        <f>E44*G44</f>
        <v>954</v>
      </c>
      <c r="J44" s="134">
        <v>24.4</v>
      </c>
      <c r="K44" s="136">
        <v>23</v>
      </c>
      <c r="L44" s="134">
        <v>12.3</v>
      </c>
      <c r="M44" s="137"/>
      <c r="N44" s="137"/>
      <c r="O44" s="134">
        <f t="shared" ref="O44:O49" si="6">SUM(L44:M44)</f>
        <v>12.3</v>
      </c>
      <c r="P44" s="136">
        <v>11.4</v>
      </c>
      <c r="Q44" s="134">
        <v>4.3600000000000003</v>
      </c>
      <c r="R44" s="136">
        <v>3</v>
      </c>
      <c r="S44" s="134">
        <v>11.71</v>
      </c>
      <c r="T44" s="136">
        <v>5</v>
      </c>
      <c r="U44" s="134" t="s">
        <v>78</v>
      </c>
      <c r="V44" s="141">
        <f t="shared" ref="V44:V51" si="7">G44/H44-100%</f>
        <v>0.17777777777777781</v>
      </c>
    </row>
    <row r="45" spans="1:22" x14ac:dyDescent="0.25">
      <c r="A45" s="191"/>
      <c r="B45" s="192"/>
      <c r="C45" s="135" t="s">
        <v>83</v>
      </c>
      <c r="D45" s="134" t="s">
        <v>85</v>
      </c>
      <c r="E45" s="134">
        <v>9</v>
      </c>
      <c r="F45" s="134">
        <v>1</v>
      </c>
      <c r="G45" s="134">
        <v>49.5</v>
      </c>
      <c r="H45" s="136">
        <v>45</v>
      </c>
      <c r="I45" s="121">
        <f>E45*G45</f>
        <v>445.5</v>
      </c>
      <c r="J45" s="134">
        <v>23</v>
      </c>
      <c r="K45" s="136">
        <v>23</v>
      </c>
      <c r="L45" s="134">
        <v>12.3</v>
      </c>
      <c r="M45" s="137"/>
      <c r="N45" s="137"/>
      <c r="O45" s="134">
        <f t="shared" si="6"/>
        <v>12.3</v>
      </c>
      <c r="P45" s="136">
        <v>11.4</v>
      </c>
      <c r="Q45" s="134">
        <v>4.1399999999999997</v>
      </c>
      <c r="R45" s="136">
        <v>3</v>
      </c>
      <c r="S45" s="134">
        <v>6.77</v>
      </c>
      <c r="T45" s="136">
        <v>5</v>
      </c>
      <c r="U45" s="134" t="s">
        <v>78</v>
      </c>
      <c r="V45" s="141">
        <f t="shared" si="7"/>
        <v>0.10000000000000009</v>
      </c>
    </row>
    <row r="46" spans="1:22" x14ac:dyDescent="0.25">
      <c r="A46" s="191"/>
      <c r="B46" s="192"/>
      <c r="C46" s="135" t="s">
        <v>83</v>
      </c>
      <c r="D46" s="134" t="s">
        <v>98</v>
      </c>
      <c r="E46" s="134">
        <v>2</v>
      </c>
      <c r="F46" s="134">
        <v>1</v>
      </c>
      <c r="G46" s="134">
        <v>55.2</v>
      </c>
      <c r="H46" s="136">
        <v>45</v>
      </c>
      <c r="I46" s="121">
        <f>E46*G46</f>
        <v>110.4</v>
      </c>
      <c r="J46" s="134">
        <v>25.2</v>
      </c>
      <c r="K46" s="136">
        <v>23</v>
      </c>
      <c r="L46" s="134">
        <v>11.6</v>
      </c>
      <c r="M46" s="137"/>
      <c r="N46" s="137"/>
      <c r="O46" s="134">
        <f t="shared" si="6"/>
        <v>11.6</v>
      </c>
      <c r="P46" s="136">
        <v>11.4</v>
      </c>
      <c r="Q46" s="134">
        <v>3.2</v>
      </c>
      <c r="R46" s="136">
        <v>3</v>
      </c>
      <c r="S46" s="134">
        <v>20</v>
      </c>
      <c r="T46" s="136">
        <v>5</v>
      </c>
      <c r="U46" s="134" t="s">
        <v>78</v>
      </c>
      <c r="V46" s="141">
        <f t="shared" si="7"/>
        <v>0.22666666666666679</v>
      </c>
    </row>
    <row r="47" spans="1:22" x14ac:dyDescent="0.25">
      <c r="A47" s="191"/>
      <c r="B47" s="192"/>
      <c r="C47" s="135" t="s">
        <v>74</v>
      </c>
      <c r="D47" s="134" t="s">
        <v>75</v>
      </c>
      <c r="E47" s="134">
        <v>3</v>
      </c>
      <c r="F47" s="134">
        <v>2</v>
      </c>
      <c r="G47" s="134">
        <v>81.2</v>
      </c>
      <c r="H47" s="136">
        <v>74</v>
      </c>
      <c r="I47" s="121">
        <f t="shared" ref="I47:I51" si="8">E47*G47</f>
        <v>243.60000000000002</v>
      </c>
      <c r="J47" s="134">
        <v>30.3</v>
      </c>
      <c r="K47" s="136">
        <v>30</v>
      </c>
      <c r="L47" s="134">
        <v>14.1</v>
      </c>
      <c r="M47" s="134">
        <v>12.8</v>
      </c>
      <c r="N47" s="137"/>
      <c r="O47" s="134">
        <f t="shared" si="6"/>
        <v>26.9</v>
      </c>
      <c r="P47" s="136">
        <v>24.4</v>
      </c>
      <c r="Q47" s="134">
        <v>6</v>
      </c>
      <c r="R47" s="136">
        <v>6</v>
      </c>
      <c r="S47" s="134">
        <v>8.8000000000000007</v>
      </c>
      <c r="T47" s="136">
        <v>6</v>
      </c>
      <c r="U47" s="134" t="s">
        <v>86</v>
      </c>
      <c r="V47" s="141">
        <f t="shared" si="7"/>
        <v>9.7297297297297414E-2</v>
      </c>
    </row>
    <row r="48" spans="1:22" x14ac:dyDescent="0.25">
      <c r="A48" s="191"/>
      <c r="B48" s="192"/>
      <c r="C48" s="135" t="s">
        <v>74</v>
      </c>
      <c r="D48" s="134" t="s">
        <v>77</v>
      </c>
      <c r="E48" s="134">
        <v>12</v>
      </c>
      <c r="F48" s="134">
        <v>2</v>
      </c>
      <c r="G48" s="134">
        <v>78</v>
      </c>
      <c r="H48" s="136">
        <v>74</v>
      </c>
      <c r="I48" s="121">
        <f t="shared" si="8"/>
        <v>936</v>
      </c>
      <c r="J48" s="134">
        <v>30.4</v>
      </c>
      <c r="K48" s="136">
        <v>30</v>
      </c>
      <c r="L48" s="134">
        <v>13.1</v>
      </c>
      <c r="M48" s="134">
        <v>11.9</v>
      </c>
      <c r="N48" s="137"/>
      <c r="O48" s="134">
        <f t="shared" si="6"/>
        <v>25</v>
      </c>
      <c r="P48" s="136">
        <v>24.4</v>
      </c>
      <c r="Q48" s="134">
        <v>6.05</v>
      </c>
      <c r="R48" s="136">
        <v>6</v>
      </c>
      <c r="S48" s="134">
        <v>9.67</v>
      </c>
      <c r="T48" s="136">
        <v>6</v>
      </c>
      <c r="U48" s="134" t="s">
        <v>86</v>
      </c>
      <c r="V48" s="138">
        <f t="shared" si="7"/>
        <v>5.4054054054053946E-2</v>
      </c>
    </row>
    <row r="49" spans="1:22" x14ac:dyDescent="0.25">
      <c r="A49" s="191"/>
      <c r="B49" s="192"/>
      <c r="C49" s="135" t="s">
        <v>74</v>
      </c>
      <c r="D49" s="134" t="s">
        <v>79</v>
      </c>
      <c r="E49" s="134">
        <v>3</v>
      </c>
      <c r="F49" s="134">
        <v>2</v>
      </c>
      <c r="G49" s="134">
        <v>86</v>
      </c>
      <c r="H49" s="136">
        <v>74</v>
      </c>
      <c r="I49" s="121">
        <f t="shared" si="8"/>
        <v>258</v>
      </c>
      <c r="J49" s="134">
        <v>37.5</v>
      </c>
      <c r="K49" s="136">
        <v>30</v>
      </c>
      <c r="L49" s="134">
        <v>13.2</v>
      </c>
      <c r="M49" s="134">
        <v>11.4</v>
      </c>
      <c r="N49" s="137"/>
      <c r="O49" s="134">
        <f t="shared" si="6"/>
        <v>24.6</v>
      </c>
      <c r="P49" s="136">
        <v>24.4</v>
      </c>
      <c r="Q49" s="134">
        <v>6.88</v>
      </c>
      <c r="R49" s="136">
        <v>6</v>
      </c>
      <c r="S49" s="134">
        <v>9.8000000000000007</v>
      </c>
      <c r="T49" s="136">
        <v>6</v>
      </c>
      <c r="U49" s="134" t="s">
        <v>86</v>
      </c>
      <c r="V49" s="141">
        <f t="shared" si="7"/>
        <v>0.16216216216216206</v>
      </c>
    </row>
    <row r="50" spans="1:22" x14ac:dyDescent="0.25">
      <c r="A50" s="191"/>
      <c r="B50" s="192"/>
      <c r="C50" s="135" t="s">
        <v>94</v>
      </c>
      <c r="D50" s="134" t="s">
        <v>93</v>
      </c>
      <c r="E50" s="134">
        <v>2</v>
      </c>
      <c r="F50" s="134">
        <v>3</v>
      </c>
      <c r="G50" s="134">
        <v>110</v>
      </c>
      <c r="H50" s="136">
        <v>95</v>
      </c>
      <c r="I50" s="121">
        <f t="shared" si="8"/>
        <v>220</v>
      </c>
      <c r="J50" s="134">
        <v>36.299999999999997</v>
      </c>
      <c r="K50" s="136">
        <v>34</v>
      </c>
      <c r="L50" s="134">
        <v>14.2</v>
      </c>
      <c r="M50" s="134">
        <v>13.3</v>
      </c>
      <c r="N50" s="135">
        <v>13.3</v>
      </c>
      <c r="O50" s="134">
        <f>SUM(L50:N50)</f>
        <v>40.799999999999997</v>
      </c>
      <c r="P50" s="136">
        <v>31.5</v>
      </c>
      <c r="Q50" s="134">
        <v>10.9</v>
      </c>
      <c r="R50" s="136">
        <v>9</v>
      </c>
      <c r="S50" s="134">
        <v>80</v>
      </c>
      <c r="T50" s="136">
        <v>9</v>
      </c>
      <c r="U50" s="134" t="s">
        <v>76</v>
      </c>
      <c r="V50" s="141">
        <f t="shared" si="7"/>
        <v>0.15789473684210531</v>
      </c>
    </row>
    <row r="51" spans="1:22" x14ac:dyDescent="0.25">
      <c r="A51" s="191"/>
      <c r="B51" s="192"/>
      <c r="C51" s="135" t="s">
        <v>94</v>
      </c>
      <c r="D51" s="134" t="s">
        <v>95</v>
      </c>
      <c r="E51" s="134">
        <v>2</v>
      </c>
      <c r="F51" s="134">
        <v>3</v>
      </c>
      <c r="G51" s="134">
        <v>115.5</v>
      </c>
      <c r="H51" s="136">
        <v>95</v>
      </c>
      <c r="I51" s="121">
        <f t="shared" si="8"/>
        <v>231</v>
      </c>
      <c r="J51" s="134">
        <v>36.299999999999997</v>
      </c>
      <c r="K51" s="136">
        <v>34</v>
      </c>
      <c r="L51" s="134">
        <v>14.9</v>
      </c>
      <c r="M51" s="134">
        <v>14.9</v>
      </c>
      <c r="N51" s="135">
        <v>14.2</v>
      </c>
      <c r="O51" s="134">
        <f>SUM(L51:N51)</f>
        <v>44</v>
      </c>
      <c r="P51" s="136">
        <v>31.5</v>
      </c>
      <c r="Q51" s="134">
        <v>10.9</v>
      </c>
      <c r="R51" s="136">
        <v>9</v>
      </c>
      <c r="S51" s="134">
        <v>80</v>
      </c>
      <c r="T51" s="136">
        <v>9</v>
      </c>
      <c r="U51" s="134" t="s">
        <v>86</v>
      </c>
      <c r="V51" s="141">
        <f t="shared" si="7"/>
        <v>0.21578947368421053</v>
      </c>
    </row>
    <row r="52" spans="1:22" x14ac:dyDescent="0.25">
      <c r="G52" s="14"/>
      <c r="I52" s="15">
        <f>SUM(I44:I51)</f>
        <v>3398.5</v>
      </c>
      <c r="V52" s="102"/>
    </row>
    <row r="53" spans="1:22" ht="48" customHeight="1" x14ac:dyDescent="0.25">
      <c r="A53" s="191" t="s">
        <v>99</v>
      </c>
      <c r="B53" s="190" t="s">
        <v>56</v>
      </c>
      <c r="C53" s="190" t="s">
        <v>57</v>
      </c>
      <c r="D53" s="190" t="s">
        <v>58</v>
      </c>
      <c r="E53" s="131" t="s">
        <v>59</v>
      </c>
      <c r="F53" s="131" t="s">
        <v>60</v>
      </c>
      <c r="G53" s="190" t="s">
        <v>61</v>
      </c>
      <c r="H53" s="190"/>
      <c r="I53" s="190" t="s">
        <v>62</v>
      </c>
      <c r="J53" s="190" t="s">
        <v>63</v>
      </c>
      <c r="K53" s="190"/>
      <c r="L53" s="190" t="s">
        <v>64</v>
      </c>
      <c r="M53" s="190" t="s">
        <v>65</v>
      </c>
      <c r="N53" s="190" t="s">
        <v>66</v>
      </c>
      <c r="O53" s="190" t="s">
        <v>67</v>
      </c>
      <c r="P53" s="190"/>
      <c r="Q53" s="190" t="s">
        <v>68</v>
      </c>
      <c r="R53" s="190"/>
      <c r="S53" s="190" t="s">
        <v>69</v>
      </c>
      <c r="T53" s="190"/>
      <c r="U53" s="131" t="s">
        <v>70</v>
      </c>
      <c r="V53" s="186" t="s">
        <v>297</v>
      </c>
    </row>
    <row r="54" spans="1:22" ht="16.5" customHeight="1" x14ac:dyDescent="0.25">
      <c r="A54" s="191"/>
      <c r="B54" s="190"/>
      <c r="C54" s="190"/>
      <c r="D54" s="190"/>
      <c r="E54" s="133"/>
      <c r="F54" s="131" t="s">
        <v>71</v>
      </c>
      <c r="G54" s="131" t="s">
        <v>72</v>
      </c>
      <c r="H54" s="131" t="s">
        <v>73</v>
      </c>
      <c r="I54" s="190"/>
      <c r="J54" s="131" t="s">
        <v>72</v>
      </c>
      <c r="K54" s="131" t="s">
        <v>73</v>
      </c>
      <c r="L54" s="190"/>
      <c r="M54" s="190"/>
      <c r="N54" s="190"/>
      <c r="O54" s="131" t="s">
        <v>72</v>
      </c>
      <c r="P54" s="131" t="s">
        <v>73</v>
      </c>
      <c r="Q54" s="131" t="s">
        <v>72</v>
      </c>
      <c r="R54" s="131" t="s">
        <v>73</v>
      </c>
      <c r="S54" s="131" t="s">
        <v>72</v>
      </c>
      <c r="T54" s="131" t="s">
        <v>73</v>
      </c>
      <c r="U54" s="133"/>
      <c r="V54" s="186"/>
    </row>
    <row r="55" spans="1:22" x14ac:dyDescent="0.25">
      <c r="A55" s="191"/>
      <c r="B55" s="192">
        <f>SUM(E55:E56)</f>
        <v>5</v>
      </c>
      <c r="C55" s="134" t="s">
        <v>74</v>
      </c>
      <c r="D55" s="134" t="s">
        <v>75</v>
      </c>
      <c r="E55" s="134">
        <v>2</v>
      </c>
      <c r="F55" s="134">
        <v>2</v>
      </c>
      <c r="G55" s="134">
        <v>79</v>
      </c>
      <c r="H55" s="136">
        <v>73</v>
      </c>
      <c r="I55" s="121">
        <f t="shared" ref="I55:I56" si="9">E55*G55</f>
        <v>158</v>
      </c>
      <c r="J55" s="135">
        <v>32</v>
      </c>
      <c r="K55" s="136">
        <v>30</v>
      </c>
      <c r="L55" s="135">
        <v>13</v>
      </c>
      <c r="M55" s="128">
        <v>11.6</v>
      </c>
      <c r="N55" s="137"/>
      <c r="O55" s="135">
        <v>24.6</v>
      </c>
      <c r="P55" s="136">
        <v>24.4</v>
      </c>
      <c r="Q55" s="135">
        <v>7.5</v>
      </c>
      <c r="R55" s="136">
        <v>6</v>
      </c>
      <c r="S55" s="135">
        <v>8</v>
      </c>
      <c r="T55" s="136">
        <v>7</v>
      </c>
      <c r="U55" s="134" t="s">
        <v>76</v>
      </c>
      <c r="V55" s="138">
        <f>G55/H55-100%</f>
        <v>8.2191780821917915E-2</v>
      </c>
    </row>
    <row r="56" spans="1:22" x14ac:dyDescent="0.25">
      <c r="A56" s="191"/>
      <c r="B56" s="192"/>
      <c r="C56" s="134" t="s">
        <v>94</v>
      </c>
      <c r="D56" s="134" t="s">
        <v>77</v>
      </c>
      <c r="E56" s="134">
        <v>3</v>
      </c>
      <c r="F56" s="134">
        <v>3</v>
      </c>
      <c r="G56" s="134">
        <v>106</v>
      </c>
      <c r="H56" s="136">
        <v>90</v>
      </c>
      <c r="I56" s="121">
        <f t="shared" si="9"/>
        <v>318</v>
      </c>
      <c r="J56" s="135">
        <v>36</v>
      </c>
      <c r="K56" s="136">
        <v>34</v>
      </c>
      <c r="L56" s="135">
        <v>15.65</v>
      </c>
      <c r="M56" s="128">
        <v>11.9</v>
      </c>
      <c r="N56" s="135">
        <v>11.62</v>
      </c>
      <c r="O56" s="135">
        <v>39</v>
      </c>
      <c r="P56" s="136">
        <v>31.5</v>
      </c>
      <c r="Q56" s="135">
        <v>9</v>
      </c>
      <c r="R56" s="136">
        <v>9</v>
      </c>
      <c r="S56" s="135">
        <v>9</v>
      </c>
      <c r="T56" s="136">
        <v>9</v>
      </c>
      <c r="U56" s="134" t="s">
        <v>86</v>
      </c>
      <c r="V56" s="141">
        <f>G56/H56-100%</f>
        <v>0.17777777777777781</v>
      </c>
    </row>
    <row r="57" spans="1:22" x14ac:dyDescent="0.25">
      <c r="F57" s="8"/>
      <c r="I57" s="30">
        <f>SUM(I55:I56)</f>
        <v>476</v>
      </c>
      <c r="J57" s="11"/>
      <c r="K57" s="12"/>
    </row>
    <row r="58" spans="1:22" ht="26.25" customHeight="1" x14ac:dyDescent="0.25">
      <c r="A58" s="191" t="s">
        <v>267</v>
      </c>
      <c r="B58" s="190" t="s">
        <v>56</v>
      </c>
      <c r="C58" s="190" t="s">
        <v>57</v>
      </c>
      <c r="D58" s="190" t="s">
        <v>58</v>
      </c>
      <c r="E58" s="131" t="s">
        <v>59</v>
      </c>
      <c r="F58" s="131" t="s">
        <v>60</v>
      </c>
      <c r="G58" s="190" t="s">
        <v>61</v>
      </c>
      <c r="H58" s="190"/>
      <c r="I58" s="190" t="s">
        <v>62</v>
      </c>
      <c r="J58" s="190" t="s">
        <v>63</v>
      </c>
      <c r="K58" s="190"/>
      <c r="L58" s="190" t="s">
        <v>64</v>
      </c>
      <c r="M58" s="190" t="s">
        <v>65</v>
      </c>
      <c r="N58" s="190" t="s">
        <v>66</v>
      </c>
      <c r="O58" s="190" t="s">
        <v>67</v>
      </c>
      <c r="P58" s="190"/>
      <c r="Q58" s="190" t="s">
        <v>68</v>
      </c>
      <c r="R58" s="190"/>
      <c r="S58" s="190" t="s">
        <v>69</v>
      </c>
      <c r="T58" s="190"/>
      <c r="U58" s="131" t="s">
        <v>70</v>
      </c>
      <c r="V58" s="186" t="s">
        <v>297</v>
      </c>
    </row>
    <row r="59" spans="1:22" ht="26.25" customHeight="1" x14ac:dyDescent="0.25">
      <c r="A59" s="191"/>
      <c r="B59" s="190"/>
      <c r="C59" s="190"/>
      <c r="D59" s="190"/>
      <c r="E59" s="133"/>
      <c r="F59" s="131" t="s">
        <v>71</v>
      </c>
      <c r="G59" s="131" t="s">
        <v>72</v>
      </c>
      <c r="H59" s="131" t="s">
        <v>73</v>
      </c>
      <c r="I59" s="190"/>
      <c r="J59" s="131" t="s">
        <v>72</v>
      </c>
      <c r="K59" s="131" t="s">
        <v>73</v>
      </c>
      <c r="L59" s="190"/>
      <c r="M59" s="190"/>
      <c r="N59" s="190"/>
      <c r="O59" s="131" t="s">
        <v>72</v>
      </c>
      <c r="P59" s="131" t="s">
        <v>73</v>
      </c>
      <c r="Q59" s="131" t="s">
        <v>72</v>
      </c>
      <c r="R59" s="131" t="s">
        <v>73</v>
      </c>
      <c r="S59" s="131" t="s">
        <v>72</v>
      </c>
      <c r="T59" s="131" t="s">
        <v>73</v>
      </c>
      <c r="U59" s="133"/>
      <c r="V59" s="186"/>
    </row>
    <row r="60" spans="1:22" x14ac:dyDescent="0.25">
      <c r="A60" s="191"/>
      <c r="B60" s="192">
        <f>SUM(E60:E66)</f>
        <v>24</v>
      </c>
      <c r="C60" s="145" t="s">
        <v>83</v>
      </c>
      <c r="D60" s="145" t="s">
        <v>84</v>
      </c>
      <c r="E60" s="146">
        <v>1</v>
      </c>
      <c r="F60" s="145">
        <v>1</v>
      </c>
      <c r="G60" s="145">
        <v>51</v>
      </c>
      <c r="H60" s="147">
        <v>45</v>
      </c>
      <c r="I60" s="121">
        <f t="shared" ref="I60:I66" si="10">E60*G60</f>
        <v>51</v>
      </c>
      <c r="J60" s="145">
        <v>24.1</v>
      </c>
      <c r="K60" s="147">
        <v>23</v>
      </c>
      <c r="L60" s="145">
        <v>13.8</v>
      </c>
      <c r="M60" s="148"/>
      <c r="N60" s="148"/>
      <c r="O60" s="135">
        <f t="shared" ref="O60:O66" si="11">M60+L60</f>
        <v>13.8</v>
      </c>
      <c r="P60" s="147">
        <v>11.4</v>
      </c>
      <c r="Q60" s="145">
        <v>3</v>
      </c>
      <c r="R60" s="147">
        <v>3</v>
      </c>
      <c r="S60" s="145">
        <v>8</v>
      </c>
      <c r="T60" s="147">
        <v>5</v>
      </c>
      <c r="U60" s="146" t="s">
        <v>78</v>
      </c>
      <c r="V60" s="141">
        <f t="shared" ref="V60:V66" si="12">G60/H60-100%</f>
        <v>0.1333333333333333</v>
      </c>
    </row>
    <row r="61" spans="1:22" x14ac:dyDescent="0.25">
      <c r="A61" s="191"/>
      <c r="B61" s="192"/>
      <c r="C61" s="134" t="s">
        <v>74</v>
      </c>
      <c r="D61" s="134" t="s">
        <v>75</v>
      </c>
      <c r="E61" s="134">
        <v>1</v>
      </c>
      <c r="F61" s="134">
        <v>2</v>
      </c>
      <c r="G61" s="134">
        <v>79.3</v>
      </c>
      <c r="H61" s="136">
        <v>74</v>
      </c>
      <c r="I61" s="121">
        <f t="shared" si="10"/>
        <v>79.3</v>
      </c>
      <c r="J61" s="135">
        <v>31</v>
      </c>
      <c r="K61" s="136">
        <v>30</v>
      </c>
      <c r="L61" s="135">
        <v>13</v>
      </c>
      <c r="M61" s="128">
        <v>12.8</v>
      </c>
      <c r="N61" s="137"/>
      <c r="O61" s="135">
        <f t="shared" si="11"/>
        <v>25.8</v>
      </c>
      <c r="P61" s="136">
        <v>24.4</v>
      </c>
      <c r="Q61" s="135">
        <v>6</v>
      </c>
      <c r="R61" s="136">
        <v>6</v>
      </c>
      <c r="S61" s="135">
        <v>24.4</v>
      </c>
      <c r="T61" s="136">
        <v>6</v>
      </c>
      <c r="U61" s="134" t="s">
        <v>86</v>
      </c>
      <c r="V61" s="138">
        <f t="shared" si="12"/>
        <v>7.1621621621621667E-2</v>
      </c>
    </row>
    <row r="62" spans="1:22" x14ac:dyDescent="0.25">
      <c r="A62" s="191"/>
      <c r="B62" s="192"/>
      <c r="C62" s="134" t="s">
        <v>74</v>
      </c>
      <c r="D62" s="134" t="s">
        <v>77</v>
      </c>
      <c r="E62" s="134">
        <v>3</v>
      </c>
      <c r="F62" s="134">
        <v>2</v>
      </c>
      <c r="G62" s="134">
        <v>79.599999999999994</v>
      </c>
      <c r="H62" s="136">
        <v>74</v>
      </c>
      <c r="I62" s="121">
        <f t="shared" si="10"/>
        <v>238.79999999999998</v>
      </c>
      <c r="J62" s="135">
        <v>31.3</v>
      </c>
      <c r="K62" s="136">
        <v>30</v>
      </c>
      <c r="L62" s="135">
        <v>13.1</v>
      </c>
      <c r="M62" s="128">
        <v>12</v>
      </c>
      <c r="N62" s="137"/>
      <c r="O62" s="135">
        <f t="shared" si="11"/>
        <v>25.1</v>
      </c>
      <c r="P62" s="136">
        <v>24.4</v>
      </c>
      <c r="Q62" s="135">
        <v>6</v>
      </c>
      <c r="R62" s="136">
        <v>6</v>
      </c>
      <c r="S62" s="135">
        <v>16.100000000000001</v>
      </c>
      <c r="T62" s="136">
        <v>6</v>
      </c>
      <c r="U62" s="134" t="s">
        <v>86</v>
      </c>
      <c r="V62" s="141">
        <f t="shared" si="12"/>
        <v>7.5675675675675569E-2</v>
      </c>
    </row>
    <row r="63" spans="1:22" x14ac:dyDescent="0.25">
      <c r="A63" s="191"/>
      <c r="B63" s="192"/>
      <c r="C63" s="134" t="s">
        <v>74</v>
      </c>
      <c r="D63" s="134" t="s">
        <v>79</v>
      </c>
      <c r="E63" s="134">
        <v>3</v>
      </c>
      <c r="F63" s="134">
        <v>2</v>
      </c>
      <c r="G63" s="134">
        <v>85.8</v>
      </c>
      <c r="H63" s="136">
        <v>74</v>
      </c>
      <c r="I63" s="121">
        <f t="shared" si="10"/>
        <v>257.39999999999998</v>
      </c>
      <c r="J63" s="135">
        <v>35.700000000000003</v>
      </c>
      <c r="K63" s="136">
        <v>30</v>
      </c>
      <c r="L63" s="135">
        <v>13.9</v>
      </c>
      <c r="M63" s="128">
        <v>11.4</v>
      </c>
      <c r="N63" s="137"/>
      <c r="O63" s="135">
        <f t="shared" si="11"/>
        <v>25.3</v>
      </c>
      <c r="P63" s="136">
        <v>24.4</v>
      </c>
      <c r="Q63" s="135">
        <v>6</v>
      </c>
      <c r="R63" s="136">
        <v>6</v>
      </c>
      <c r="S63" s="135">
        <v>10.6</v>
      </c>
      <c r="T63" s="136">
        <v>6</v>
      </c>
      <c r="U63" s="134" t="s">
        <v>86</v>
      </c>
      <c r="V63" s="141">
        <f t="shared" si="12"/>
        <v>0.15945945945945939</v>
      </c>
    </row>
    <row r="64" spans="1:22" x14ac:dyDescent="0.25">
      <c r="A64" s="191"/>
      <c r="B64" s="192"/>
      <c r="C64" s="134" t="s">
        <v>74</v>
      </c>
      <c r="D64" s="134" t="s">
        <v>80</v>
      </c>
      <c r="E64" s="134">
        <v>9</v>
      </c>
      <c r="F64" s="134">
        <v>2</v>
      </c>
      <c r="G64" s="134">
        <v>74</v>
      </c>
      <c r="H64" s="136">
        <v>74</v>
      </c>
      <c r="I64" s="121">
        <f t="shared" si="10"/>
        <v>666</v>
      </c>
      <c r="J64" s="135">
        <v>30.1</v>
      </c>
      <c r="K64" s="136">
        <v>30</v>
      </c>
      <c r="L64" s="135">
        <v>13.8</v>
      </c>
      <c r="M64" s="128">
        <v>11.4</v>
      </c>
      <c r="N64" s="137"/>
      <c r="O64" s="135">
        <f t="shared" si="11"/>
        <v>25.200000000000003</v>
      </c>
      <c r="P64" s="136">
        <v>24.4</v>
      </c>
      <c r="Q64" s="135">
        <v>6</v>
      </c>
      <c r="R64" s="136">
        <v>6</v>
      </c>
      <c r="S64" s="135">
        <v>10</v>
      </c>
      <c r="T64" s="136">
        <v>6</v>
      </c>
      <c r="U64" s="134" t="s">
        <v>78</v>
      </c>
      <c r="V64" s="138">
        <f t="shared" si="12"/>
        <v>0</v>
      </c>
    </row>
    <row r="65" spans="1:22" x14ac:dyDescent="0.25">
      <c r="A65" s="191"/>
      <c r="B65" s="192"/>
      <c r="C65" s="134" t="s">
        <v>74</v>
      </c>
      <c r="D65" s="134" t="s">
        <v>81</v>
      </c>
      <c r="E65" s="134">
        <v>4</v>
      </c>
      <c r="F65" s="134">
        <v>2</v>
      </c>
      <c r="G65" s="134">
        <v>94.7</v>
      </c>
      <c r="H65" s="136">
        <v>74</v>
      </c>
      <c r="I65" s="121">
        <f t="shared" si="10"/>
        <v>378.8</v>
      </c>
      <c r="J65" s="135">
        <v>31.3</v>
      </c>
      <c r="K65" s="136">
        <v>30</v>
      </c>
      <c r="L65" s="135">
        <v>18.899999999999999</v>
      </c>
      <c r="M65" s="128">
        <v>13.8</v>
      </c>
      <c r="N65" s="137"/>
      <c r="O65" s="135">
        <f t="shared" si="11"/>
        <v>32.700000000000003</v>
      </c>
      <c r="P65" s="136">
        <v>24.4</v>
      </c>
      <c r="Q65" s="135">
        <v>8.1999999999999993</v>
      </c>
      <c r="R65" s="136">
        <v>6</v>
      </c>
      <c r="S65" s="135">
        <v>12.9</v>
      </c>
      <c r="T65" s="136">
        <v>6</v>
      </c>
      <c r="U65" s="134" t="s">
        <v>86</v>
      </c>
      <c r="V65" s="141">
        <f t="shared" si="12"/>
        <v>0.27972972972972987</v>
      </c>
    </row>
    <row r="66" spans="1:22" x14ac:dyDescent="0.25">
      <c r="A66" s="191"/>
      <c r="B66" s="192"/>
      <c r="C66" s="134" t="s">
        <v>74</v>
      </c>
      <c r="D66" s="134" t="s">
        <v>87</v>
      </c>
      <c r="E66" s="134">
        <v>3</v>
      </c>
      <c r="F66" s="134">
        <v>2</v>
      </c>
      <c r="G66" s="134">
        <v>103</v>
      </c>
      <c r="H66" s="136">
        <v>74</v>
      </c>
      <c r="I66" s="121">
        <f t="shared" si="10"/>
        <v>309</v>
      </c>
      <c r="J66" s="135">
        <v>31</v>
      </c>
      <c r="K66" s="136">
        <v>30</v>
      </c>
      <c r="L66" s="135">
        <v>16.8</v>
      </c>
      <c r="M66" s="128">
        <v>13</v>
      </c>
      <c r="N66" s="137"/>
      <c r="O66" s="135">
        <f t="shared" si="11"/>
        <v>29.8</v>
      </c>
      <c r="P66" s="136">
        <v>24.4</v>
      </c>
      <c r="Q66" s="135">
        <v>15.2</v>
      </c>
      <c r="R66" s="136">
        <v>6</v>
      </c>
      <c r="S66" s="135">
        <v>24.2</v>
      </c>
      <c r="T66" s="136">
        <v>6</v>
      </c>
      <c r="U66" s="134" t="s">
        <v>86</v>
      </c>
      <c r="V66" s="141">
        <f t="shared" si="12"/>
        <v>0.39189189189189189</v>
      </c>
    </row>
    <row r="67" spans="1:22" x14ac:dyDescent="0.25">
      <c r="F67" s="8"/>
      <c r="I67" s="30">
        <f>SUM(I60:I66)</f>
        <v>1980.3</v>
      </c>
      <c r="J67" s="11"/>
      <c r="K67" s="12"/>
    </row>
    <row r="68" spans="1:22" ht="15.75" thickBot="1" x14ac:dyDescent="0.3">
      <c r="F68" s="8"/>
      <c r="I68" s="12"/>
      <c r="J68" s="11"/>
      <c r="K68" s="12"/>
    </row>
    <row r="69" spans="1:22" ht="15.75" thickBot="1" x14ac:dyDescent="0.3">
      <c r="D69" s="108" t="s">
        <v>100</v>
      </c>
      <c r="E69" s="109">
        <f>SUM(E56,E51,E50,E40,E39,E38,E18)</f>
        <v>13</v>
      </c>
      <c r="F69" s="8"/>
      <c r="H69" t="s">
        <v>35</v>
      </c>
      <c r="I69" s="16">
        <f>SUM(I67,I57,I52,I41,I25,I19,I8)</f>
        <v>11558.3</v>
      </c>
      <c r="J69" s="11"/>
      <c r="K69" s="12"/>
      <c r="T69" t="s">
        <v>102</v>
      </c>
    </row>
    <row r="70" spans="1:22" x14ac:dyDescent="0.25">
      <c r="D70" s="110" t="s">
        <v>103</v>
      </c>
      <c r="E70" s="111">
        <f>SUM(E3,E4,E5,E6,E7,E12,E13,E14,E15,E16,E17,E22,E23,E24,E30,E31,E32,E33,E34,E35,E36,E37,E47,E48,E49,E55,E61,E62,E63,E64,E65,E66)</f>
        <v>99</v>
      </c>
      <c r="F70" s="8"/>
      <c r="I70" s="12"/>
      <c r="J70" s="11"/>
      <c r="K70" s="12"/>
      <c r="T70" s="32" t="s">
        <v>76</v>
      </c>
      <c r="U70" s="33">
        <f>SUM(E3,E7,E22,E38,E50,E55)</f>
        <v>13</v>
      </c>
      <c r="V70" s="34">
        <v>0.08</v>
      </c>
    </row>
    <row r="71" spans="1:22" x14ac:dyDescent="0.25">
      <c r="D71" s="110" t="s">
        <v>101</v>
      </c>
      <c r="E71" s="111">
        <f>SUM(E11,E28,E29,E44,E45,E46,E60)</f>
        <v>41</v>
      </c>
      <c r="I71" s="11"/>
      <c r="T71" s="35" t="s">
        <v>86</v>
      </c>
      <c r="U71" s="31">
        <f>SUM(E12,E13,E14,E16,E18,E23,E24,E30,E31,E33,E34,E35,E36,E37,E39,E40,E48,E47,E49,E51,E56,E61,E62,E63,E65,E66)</f>
        <v>71</v>
      </c>
      <c r="V71" s="36">
        <v>0.47</v>
      </c>
    </row>
    <row r="72" spans="1:22" ht="15.75" thickBot="1" x14ac:dyDescent="0.3">
      <c r="A72" s="9" t="s">
        <v>104</v>
      </c>
      <c r="B72" s="9"/>
      <c r="D72" s="112"/>
      <c r="E72" s="113">
        <f>SUM(E69:E71)</f>
        <v>153</v>
      </c>
      <c r="M72" s="14"/>
      <c r="T72" s="37" t="s">
        <v>78</v>
      </c>
      <c r="U72" s="38">
        <f>SUM(E4,E5,E6,E11,E15,E17,E28,E29,E32,E44,E45,E46,E64)</f>
        <v>68</v>
      </c>
      <c r="V72" s="39">
        <v>0.45</v>
      </c>
    </row>
    <row r="74" spans="1:22" ht="15.75" thickBot="1" x14ac:dyDescent="0.3">
      <c r="T74" s="62"/>
      <c r="U74" s="14"/>
      <c r="V74" s="14"/>
    </row>
    <row r="75" spans="1:22" ht="15.75" thickBot="1" x14ac:dyDescent="0.3">
      <c r="O75" s="187" t="s">
        <v>299</v>
      </c>
      <c r="P75" s="188"/>
      <c r="Q75" s="188"/>
      <c r="R75" s="188"/>
      <c r="S75" s="188"/>
      <c r="T75" s="188"/>
      <c r="U75" s="188"/>
      <c r="V75" s="189"/>
    </row>
    <row r="76" spans="1:22" x14ac:dyDescent="0.25">
      <c r="D76" s="108" t="s">
        <v>100</v>
      </c>
      <c r="E76" s="109">
        <f>SUM(I18,I38,I39,I40,I50,I51,I56)</f>
        <v>1443</v>
      </c>
    </row>
    <row r="77" spans="1:22" x14ac:dyDescent="0.25">
      <c r="D77" s="110" t="s">
        <v>103</v>
      </c>
      <c r="E77" s="111">
        <f>SUM(I3,I4,I5,I6,I7,I12,I13,I14,I15,I16,I17,I22,I23,I24,I30,I31,I32,I33,I34,I35,I36,I37,I47,I48,I49,I55,I61,I62,I63,I64,I65,I66)</f>
        <v>7968.5</v>
      </c>
    </row>
    <row r="78" spans="1:22" ht="15.75" thickBot="1" x14ac:dyDescent="0.3">
      <c r="D78" s="112" t="s">
        <v>101</v>
      </c>
      <c r="E78" s="114">
        <f>SUM(I11,I28,I29,I44,I45,I46,I60)</f>
        <v>2146.8000000000002</v>
      </c>
    </row>
  </sheetData>
  <mergeCells count="114">
    <mergeCell ref="J58:K58"/>
    <mergeCell ref="L58:L59"/>
    <mergeCell ref="M58:M59"/>
    <mergeCell ref="N58:N59"/>
    <mergeCell ref="O58:P58"/>
    <mergeCell ref="Q58:R58"/>
    <mergeCell ref="S58:T58"/>
    <mergeCell ref="J42:K42"/>
    <mergeCell ref="L42:L43"/>
    <mergeCell ref="N42:N43"/>
    <mergeCell ref="O42:P42"/>
    <mergeCell ref="Q42:R42"/>
    <mergeCell ref="M42:M43"/>
    <mergeCell ref="S53:T53"/>
    <mergeCell ref="O53:P53"/>
    <mergeCell ref="M53:M54"/>
    <mergeCell ref="N53:N54"/>
    <mergeCell ref="J53:K53"/>
    <mergeCell ref="L53:L54"/>
    <mergeCell ref="Q53:R53"/>
    <mergeCell ref="A1:A7"/>
    <mergeCell ref="J9:K9"/>
    <mergeCell ref="L9:L10"/>
    <mergeCell ref="B1:B2"/>
    <mergeCell ref="C1:C2"/>
    <mergeCell ref="D1:D2"/>
    <mergeCell ref="G1:H1"/>
    <mergeCell ref="I1:I2"/>
    <mergeCell ref="E9:E10"/>
    <mergeCell ref="G9:H9"/>
    <mergeCell ref="I9:I10"/>
    <mergeCell ref="J1:K1"/>
    <mergeCell ref="L1:L2"/>
    <mergeCell ref="A9:A18"/>
    <mergeCell ref="B9:B10"/>
    <mergeCell ref="C9:C10"/>
    <mergeCell ref="D9:D10"/>
    <mergeCell ref="B3:B7"/>
    <mergeCell ref="F3:F7"/>
    <mergeCell ref="U42:U43"/>
    <mergeCell ref="B44:B51"/>
    <mergeCell ref="F22:F24"/>
    <mergeCell ref="B20:B21"/>
    <mergeCell ref="C20:C21"/>
    <mergeCell ref="D20:D21"/>
    <mergeCell ref="U26:U27"/>
    <mergeCell ref="L20:L21"/>
    <mergeCell ref="M20:M21"/>
    <mergeCell ref="N20:N21"/>
    <mergeCell ref="S26:T26"/>
    <mergeCell ref="Q20:R20"/>
    <mergeCell ref="S20:T20"/>
    <mergeCell ref="B22:B24"/>
    <mergeCell ref="Q9:R9"/>
    <mergeCell ref="S9:T9"/>
    <mergeCell ref="C42:C43"/>
    <mergeCell ref="D42:D43"/>
    <mergeCell ref="E42:E43"/>
    <mergeCell ref="A26:A40"/>
    <mergeCell ref="B28:B40"/>
    <mergeCell ref="A42:A51"/>
    <mergeCell ref="B42:B43"/>
    <mergeCell ref="B11:B18"/>
    <mergeCell ref="I42:I43"/>
    <mergeCell ref="A20:A24"/>
    <mergeCell ref="S42:T42"/>
    <mergeCell ref="B26:B27"/>
    <mergeCell ref="C26:C27"/>
    <mergeCell ref="D26:D27"/>
    <mergeCell ref="E26:E27"/>
    <mergeCell ref="G26:H26"/>
    <mergeCell ref="I26:I27"/>
    <mergeCell ref="I20:I21"/>
    <mergeCell ref="J26:K26"/>
    <mergeCell ref="L26:L27"/>
    <mergeCell ref="G20:H20"/>
    <mergeCell ref="J20:K20"/>
    <mergeCell ref="A58:A66"/>
    <mergeCell ref="B58:B59"/>
    <mergeCell ref="C58:C59"/>
    <mergeCell ref="D58:D59"/>
    <mergeCell ref="G58:H58"/>
    <mergeCell ref="I58:I59"/>
    <mergeCell ref="B60:B66"/>
    <mergeCell ref="B55:B56"/>
    <mergeCell ref="B53:B54"/>
    <mergeCell ref="D53:D54"/>
    <mergeCell ref="A53:A56"/>
    <mergeCell ref="C53:C54"/>
    <mergeCell ref="I53:I54"/>
    <mergeCell ref="V1:V2"/>
    <mergeCell ref="V9:V10"/>
    <mergeCell ref="V20:V21"/>
    <mergeCell ref="V26:V27"/>
    <mergeCell ref="V42:V43"/>
    <mergeCell ref="V53:V54"/>
    <mergeCell ref="V58:V59"/>
    <mergeCell ref="O75:V75"/>
    <mergeCell ref="G53:H53"/>
    <mergeCell ref="G42:H42"/>
    <mergeCell ref="S1:T1"/>
    <mergeCell ref="M1:M2"/>
    <mergeCell ref="N1:N2"/>
    <mergeCell ref="O1:P1"/>
    <mergeCell ref="Q1:R1"/>
    <mergeCell ref="M26:M27"/>
    <mergeCell ref="N26:N27"/>
    <mergeCell ref="O26:P26"/>
    <mergeCell ref="Q26:R26"/>
    <mergeCell ref="O20:P20"/>
    <mergeCell ref="U9:U10"/>
    <mergeCell ref="O9:P9"/>
    <mergeCell ref="M9:M10"/>
    <mergeCell ref="N9:N10"/>
  </mergeCells>
  <pageMargins left="0.7" right="0.7" top="0.75" bottom="0.75" header="0.3" footer="0.3"/>
  <pageSetup paperSize="8" scale="5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72"/>
  <sheetViews>
    <sheetView workbookViewId="0">
      <selection activeCell="I4" sqref="I4"/>
    </sheetView>
  </sheetViews>
  <sheetFormatPr defaultRowHeight="15" x14ac:dyDescent="0.25"/>
  <cols>
    <col min="2" max="2" width="31.5703125" customWidth="1"/>
    <col min="3" max="3" width="8.42578125" customWidth="1"/>
  </cols>
  <sheetData>
    <row r="2" spans="1:9" x14ac:dyDescent="0.25">
      <c r="A2" s="239" t="s">
        <v>250</v>
      </c>
      <c r="B2" s="190"/>
      <c r="C2" s="242" t="s">
        <v>60</v>
      </c>
      <c r="D2" s="190" t="s">
        <v>358</v>
      </c>
      <c r="E2" s="242" t="s">
        <v>60</v>
      </c>
      <c r="F2" s="190" t="s">
        <v>357</v>
      </c>
      <c r="G2" s="242" t="s">
        <v>60</v>
      </c>
      <c r="H2" s="190" t="s">
        <v>359</v>
      </c>
      <c r="I2" s="53"/>
    </row>
    <row r="3" spans="1:9" ht="28.5" customHeight="1" x14ac:dyDescent="0.25">
      <c r="A3" s="239"/>
      <c r="B3" s="190"/>
      <c r="C3" s="243"/>
      <c r="D3" s="190"/>
      <c r="E3" s="243"/>
      <c r="F3" s="190"/>
      <c r="G3" s="243"/>
      <c r="H3" s="190"/>
      <c r="I3" s="53"/>
    </row>
    <row r="4" spans="1:9" x14ac:dyDescent="0.25">
      <c r="A4" s="239"/>
      <c r="B4" s="125" t="s">
        <v>352</v>
      </c>
      <c r="C4" s="125">
        <v>3</v>
      </c>
      <c r="D4" s="125">
        <v>25</v>
      </c>
      <c r="E4" s="125" t="s">
        <v>30</v>
      </c>
      <c r="F4" s="125" t="s">
        <v>30</v>
      </c>
      <c r="G4" s="125" t="s">
        <v>30</v>
      </c>
      <c r="H4" s="125" t="s">
        <v>30</v>
      </c>
      <c r="I4" s="54"/>
    </row>
    <row r="5" spans="1:9" x14ac:dyDescent="0.25">
      <c r="A5" s="239"/>
      <c r="B5" s="125" t="s">
        <v>353</v>
      </c>
      <c r="C5" s="125">
        <v>2</v>
      </c>
      <c r="D5" s="125">
        <v>7</v>
      </c>
      <c r="E5" s="125">
        <v>2</v>
      </c>
      <c r="F5" s="125">
        <v>7</v>
      </c>
      <c r="G5" s="125">
        <v>1</v>
      </c>
      <c r="H5" s="125">
        <v>3</v>
      </c>
      <c r="I5" s="54"/>
    </row>
    <row r="6" spans="1:9" x14ac:dyDescent="0.25">
      <c r="A6" s="239"/>
      <c r="B6" s="125" t="s">
        <v>255</v>
      </c>
      <c r="C6" s="125">
        <v>3</v>
      </c>
      <c r="D6" s="125">
        <v>336</v>
      </c>
      <c r="E6" s="125" t="s">
        <v>30</v>
      </c>
      <c r="F6" s="125" t="s">
        <v>30</v>
      </c>
      <c r="G6" s="125" t="s">
        <v>30</v>
      </c>
      <c r="H6" s="125" t="s">
        <v>30</v>
      </c>
      <c r="I6" s="54"/>
    </row>
    <row r="7" spans="1:9" x14ac:dyDescent="0.25">
      <c r="A7" s="239"/>
      <c r="B7" s="125" t="s">
        <v>354</v>
      </c>
      <c r="C7" s="125">
        <v>2</v>
      </c>
      <c r="D7" s="125">
        <v>43</v>
      </c>
      <c r="E7" s="125">
        <v>2</v>
      </c>
      <c r="F7" s="125">
        <v>43</v>
      </c>
      <c r="G7" s="125">
        <v>3</v>
      </c>
      <c r="H7" s="125">
        <v>46</v>
      </c>
      <c r="I7" s="54"/>
    </row>
    <row r="8" spans="1:9" x14ac:dyDescent="0.25">
      <c r="A8" s="239"/>
      <c r="B8" s="126" t="s">
        <v>355</v>
      </c>
      <c r="C8" s="125">
        <v>3</v>
      </c>
      <c r="D8" s="125">
        <v>16</v>
      </c>
      <c r="E8" s="125">
        <v>1</v>
      </c>
      <c r="F8" s="125">
        <v>5</v>
      </c>
      <c r="G8" s="125">
        <v>1</v>
      </c>
      <c r="H8" s="125">
        <v>5</v>
      </c>
      <c r="I8" s="54"/>
    </row>
    <row r="9" spans="1:9" x14ac:dyDescent="0.25">
      <c r="A9" s="239"/>
      <c r="B9" s="126" t="s">
        <v>254</v>
      </c>
      <c r="C9" s="125" t="s">
        <v>30</v>
      </c>
      <c r="D9" s="125" t="s">
        <v>30</v>
      </c>
      <c r="E9" s="125">
        <v>1</v>
      </c>
      <c r="F9" s="125">
        <v>355</v>
      </c>
      <c r="G9" s="125">
        <v>1</v>
      </c>
      <c r="H9" s="125">
        <v>357</v>
      </c>
      <c r="I9" s="54"/>
    </row>
    <row r="10" spans="1:9" x14ac:dyDescent="0.25">
      <c r="A10" s="239"/>
      <c r="B10" s="126" t="s">
        <v>356</v>
      </c>
      <c r="C10" s="125" t="s">
        <v>30</v>
      </c>
      <c r="D10" s="125" t="s">
        <v>30</v>
      </c>
      <c r="E10" s="125">
        <v>1</v>
      </c>
      <c r="F10" s="125">
        <v>13</v>
      </c>
      <c r="G10" s="125">
        <v>1</v>
      </c>
      <c r="H10" s="125">
        <v>13</v>
      </c>
      <c r="I10" s="54"/>
    </row>
    <row r="12" spans="1:9" x14ac:dyDescent="0.25">
      <c r="A12" s="239" t="s">
        <v>257</v>
      </c>
      <c r="B12" s="190"/>
      <c r="C12" s="242" t="s">
        <v>60</v>
      </c>
      <c r="D12" s="190" t="s">
        <v>358</v>
      </c>
      <c r="E12" s="242" t="s">
        <v>60</v>
      </c>
      <c r="F12" s="190" t="s">
        <v>357</v>
      </c>
      <c r="G12" s="242" t="s">
        <v>60</v>
      </c>
      <c r="H12" s="190" t="s">
        <v>359</v>
      </c>
    </row>
    <row r="13" spans="1:9" ht="25.5" customHeight="1" x14ac:dyDescent="0.25">
      <c r="A13" s="239"/>
      <c r="B13" s="190"/>
      <c r="C13" s="243"/>
      <c r="D13" s="190"/>
      <c r="E13" s="243"/>
      <c r="F13" s="190"/>
      <c r="G13" s="243"/>
      <c r="H13" s="190"/>
    </row>
    <row r="14" spans="1:9" x14ac:dyDescent="0.25">
      <c r="A14" s="239"/>
      <c r="B14" s="125" t="s">
        <v>352</v>
      </c>
      <c r="C14" s="125">
        <v>4</v>
      </c>
      <c r="D14" s="125">
        <v>24</v>
      </c>
      <c r="E14" s="125" t="s">
        <v>30</v>
      </c>
      <c r="F14" s="125" t="s">
        <v>30</v>
      </c>
      <c r="G14" s="125" t="s">
        <v>30</v>
      </c>
      <c r="H14" s="125" t="s">
        <v>30</v>
      </c>
    </row>
    <row r="15" spans="1:9" x14ac:dyDescent="0.25">
      <c r="A15" s="239"/>
      <c r="B15" s="125" t="s">
        <v>353</v>
      </c>
      <c r="C15" s="125">
        <v>3</v>
      </c>
      <c r="D15" s="125">
        <v>12</v>
      </c>
      <c r="E15" s="125">
        <v>3</v>
      </c>
      <c r="F15" s="125">
        <v>11</v>
      </c>
      <c r="G15" s="125">
        <v>2</v>
      </c>
      <c r="H15" s="125">
        <v>6</v>
      </c>
    </row>
    <row r="16" spans="1:9" x14ac:dyDescent="0.25">
      <c r="A16" s="239"/>
      <c r="B16" s="125" t="s">
        <v>360</v>
      </c>
      <c r="C16" s="125">
        <v>1</v>
      </c>
      <c r="D16" s="125">
        <v>4</v>
      </c>
      <c r="E16" s="125" t="s">
        <v>30</v>
      </c>
      <c r="F16" s="125" t="s">
        <v>30</v>
      </c>
      <c r="G16" s="125" t="s">
        <v>30</v>
      </c>
      <c r="H16" s="125" t="s">
        <v>30</v>
      </c>
    </row>
    <row r="17" spans="1:8" x14ac:dyDescent="0.25">
      <c r="A17" s="239"/>
      <c r="B17" s="125" t="s">
        <v>255</v>
      </c>
      <c r="C17" s="125">
        <v>4</v>
      </c>
      <c r="D17" s="125">
        <v>256</v>
      </c>
      <c r="E17" s="125" t="s">
        <v>30</v>
      </c>
      <c r="F17" s="125" t="s">
        <v>30</v>
      </c>
      <c r="G17" s="125" t="s">
        <v>30</v>
      </c>
      <c r="H17" s="125" t="s">
        <v>30</v>
      </c>
    </row>
    <row r="18" spans="1:8" x14ac:dyDescent="0.25">
      <c r="A18" s="239"/>
      <c r="B18" s="125" t="s">
        <v>354</v>
      </c>
      <c r="C18" s="125">
        <v>3</v>
      </c>
      <c r="D18" s="125">
        <v>64</v>
      </c>
      <c r="E18" s="125">
        <v>2</v>
      </c>
      <c r="F18" s="125">
        <v>42</v>
      </c>
      <c r="G18" s="125">
        <v>2</v>
      </c>
      <c r="H18" s="125">
        <v>46</v>
      </c>
    </row>
    <row r="19" spans="1:8" x14ac:dyDescent="0.25">
      <c r="A19" s="239"/>
      <c r="B19" s="126" t="s">
        <v>355</v>
      </c>
      <c r="C19" s="125">
        <v>4</v>
      </c>
      <c r="D19" s="125">
        <v>16</v>
      </c>
      <c r="E19" s="125">
        <v>2</v>
      </c>
      <c r="F19" s="125">
        <v>8</v>
      </c>
      <c r="G19" s="125" t="s">
        <v>30</v>
      </c>
      <c r="H19" s="125" t="s">
        <v>30</v>
      </c>
    </row>
    <row r="20" spans="1:8" x14ac:dyDescent="0.25">
      <c r="A20" s="239"/>
      <c r="B20" s="126" t="s">
        <v>356</v>
      </c>
      <c r="C20" s="125">
        <v>1</v>
      </c>
      <c r="D20" s="125">
        <v>21</v>
      </c>
      <c r="E20" s="125">
        <v>1</v>
      </c>
      <c r="F20" s="125">
        <v>21</v>
      </c>
      <c r="G20" s="125">
        <v>1</v>
      </c>
      <c r="H20" s="125">
        <v>21</v>
      </c>
    </row>
    <row r="21" spans="1:8" x14ac:dyDescent="0.25">
      <c r="A21" s="239"/>
      <c r="B21" s="127" t="s">
        <v>361</v>
      </c>
      <c r="C21" s="125">
        <v>1</v>
      </c>
      <c r="D21" s="125">
        <v>8</v>
      </c>
      <c r="E21" s="125" t="s">
        <v>30</v>
      </c>
      <c r="F21" s="125" t="s">
        <v>30</v>
      </c>
      <c r="G21" s="125" t="s">
        <v>30</v>
      </c>
      <c r="H21" s="125" t="s">
        <v>30</v>
      </c>
    </row>
    <row r="22" spans="1:8" x14ac:dyDescent="0.25">
      <c r="A22" s="239"/>
      <c r="B22" s="127" t="s">
        <v>258</v>
      </c>
      <c r="C22" s="125">
        <v>1</v>
      </c>
      <c r="D22" s="125">
        <v>187</v>
      </c>
      <c r="E22" s="125" t="s">
        <v>30</v>
      </c>
      <c r="F22" s="125" t="s">
        <v>30</v>
      </c>
      <c r="G22" s="125" t="s">
        <v>30</v>
      </c>
      <c r="H22" s="125" t="s">
        <v>30</v>
      </c>
    </row>
    <row r="23" spans="1:8" x14ac:dyDescent="0.25">
      <c r="A23" s="239"/>
      <c r="B23" s="126" t="s">
        <v>362</v>
      </c>
      <c r="C23" s="126" t="s">
        <v>30</v>
      </c>
      <c r="D23" s="127" t="s">
        <v>30</v>
      </c>
      <c r="E23" s="127">
        <v>2</v>
      </c>
      <c r="F23" s="127">
        <v>134</v>
      </c>
      <c r="G23" s="127" t="s">
        <v>30</v>
      </c>
      <c r="H23" s="127" t="s">
        <v>30</v>
      </c>
    </row>
    <row r="24" spans="1:8" x14ac:dyDescent="0.25">
      <c r="A24" s="239"/>
      <c r="B24" s="126" t="s">
        <v>363</v>
      </c>
      <c r="C24" s="127" t="s">
        <v>30</v>
      </c>
      <c r="D24" s="127" t="s">
        <v>30</v>
      </c>
      <c r="E24" s="127">
        <v>2</v>
      </c>
      <c r="F24" s="127">
        <v>94</v>
      </c>
      <c r="G24" s="127" t="s">
        <v>30</v>
      </c>
      <c r="H24" s="127" t="s">
        <v>30</v>
      </c>
    </row>
    <row r="25" spans="1:8" x14ac:dyDescent="0.25">
      <c r="A25" s="239"/>
      <c r="B25" s="126" t="s">
        <v>364</v>
      </c>
      <c r="C25" s="127" t="s">
        <v>30</v>
      </c>
      <c r="D25" s="127" t="s">
        <v>30</v>
      </c>
      <c r="E25" s="127">
        <v>1</v>
      </c>
      <c r="F25" s="127">
        <v>83</v>
      </c>
      <c r="G25" s="127" t="s">
        <v>30</v>
      </c>
      <c r="H25" s="127" t="s">
        <v>30</v>
      </c>
    </row>
    <row r="26" spans="1:8" x14ac:dyDescent="0.25">
      <c r="A26" s="239"/>
      <c r="B26" s="126" t="s">
        <v>263</v>
      </c>
      <c r="C26" s="127" t="s">
        <v>30</v>
      </c>
      <c r="D26" s="127" t="s">
        <v>30</v>
      </c>
      <c r="E26" s="127">
        <v>1</v>
      </c>
      <c r="F26" s="127">
        <v>23</v>
      </c>
      <c r="G26" s="127" t="s">
        <v>30</v>
      </c>
      <c r="H26" s="127" t="s">
        <v>30</v>
      </c>
    </row>
    <row r="27" spans="1:8" x14ac:dyDescent="0.25">
      <c r="A27" s="239"/>
      <c r="B27" s="127" t="s">
        <v>365</v>
      </c>
      <c r="C27" s="127" t="s">
        <v>30</v>
      </c>
      <c r="D27" s="127" t="s">
        <v>30</v>
      </c>
      <c r="E27" s="127">
        <v>1</v>
      </c>
      <c r="F27" s="127">
        <v>60</v>
      </c>
      <c r="G27" s="127" t="s">
        <v>30</v>
      </c>
      <c r="H27" s="127" t="s">
        <v>30</v>
      </c>
    </row>
    <row r="28" spans="1:8" x14ac:dyDescent="0.25">
      <c r="A28" s="239"/>
      <c r="B28" s="127" t="s">
        <v>366</v>
      </c>
      <c r="C28" s="127" t="s">
        <v>30</v>
      </c>
      <c r="D28" s="127" t="s">
        <v>30</v>
      </c>
      <c r="E28" s="127">
        <v>1</v>
      </c>
      <c r="F28" s="127">
        <v>47</v>
      </c>
      <c r="G28" s="127" t="s">
        <v>30</v>
      </c>
      <c r="H28" s="127" t="s">
        <v>30</v>
      </c>
    </row>
    <row r="29" spans="1:8" x14ac:dyDescent="0.25">
      <c r="A29" s="239"/>
      <c r="B29" s="127" t="s">
        <v>260</v>
      </c>
      <c r="C29" s="127" t="s">
        <v>30</v>
      </c>
      <c r="D29" s="127" t="s">
        <v>30</v>
      </c>
      <c r="E29" s="127">
        <v>1</v>
      </c>
      <c r="F29" s="127">
        <v>47</v>
      </c>
      <c r="G29" s="127" t="s">
        <v>30</v>
      </c>
      <c r="H29" s="127" t="s">
        <v>30</v>
      </c>
    </row>
    <row r="30" spans="1:8" x14ac:dyDescent="0.25">
      <c r="A30" s="239"/>
      <c r="B30" s="127" t="s">
        <v>367</v>
      </c>
      <c r="C30" s="127" t="s">
        <v>30</v>
      </c>
      <c r="D30" s="127" t="s">
        <v>30</v>
      </c>
      <c r="E30" s="127" t="s">
        <v>30</v>
      </c>
      <c r="F30" s="127" t="s">
        <v>30</v>
      </c>
      <c r="G30" s="127">
        <v>1</v>
      </c>
      <c r="H30" s="127">
        <v>442</v>
      </c>
    </row>
    <row r="31" spans="1:8" x14ac:dyDescent="0.25">
      <c r="B31" s="23"/>
      <c r="C31" s="23"/>
      <c r="D31" s="23"/>
      <c r="E31" s="23"/>
      <c r="F31" s="23"/>
      <c r="G31" s="23"/>
      <c r="H31" s="23"/>
    </row>
    <row r="32" spans="1:8" x14ac:dyDescent="0.25">
      <c r="A32" s="239" t="s">
        <v>232</v>
      </c>
      <c r="B32" s="190"/>
      <c r="C32" s="190" t="s">
        <v>60</v>
      </c>
      <c r="D32" s="190" t="s">
        <v>358</v>
      </c>
      <c r="E32" s="190" t="s">
        <v>60</v>
      </c>
      <c r="F32" s="190" t="s">
        <v>357</v>
      </c>
      <c r="G32" s="190" t="s">
        <v>60</v>
      </c>
      <c r="H32" s="190" t="s">
        <v>359</v>
      </c>
    </row>
    <row r="33" spans="1:8" ht="25.5" customHeight="1" x14ac:dyDescent="0.25">
      <c r="A33" s="239"/>
      <c r="B33" s="190"/>
      <c r="C33" s="190"/>
      <c r="D33" s="190"/>
      <c r="E33" s="190"/>
      <c r="F33" s="190"/>
      <c r="G33" s="190"/>
      <c r="H33" s="190"/>
    </row>
    <row r="34" spans="1:8" x14ac:dyDescent="0.25">
      <c r="A34" s="239"/>
      <c r="B34" s="125" t="s">
        <v>362</v>
      </c>
      <c r="C34" s="125">
        <v>1</v>
      </c>
      <c r="D34" s="125">
        <v>62</v>
      </c>
      <c r="E34" s="125">
        <v>1</v>
      </c>
      <c r="F34" s="125">
        <v>62</v>
      </c>
      <c r="G34" s="125">
        <v>1</v>
      </c>
      <c r="H34" s="125">
        <v>62</v>
      </c>
    </row>
    <row r="35" spans="1:8" x14ac:dyDescent="0.25">
      <c r="A35" s="239"/>
      <c r="B35" s="125" t="s">
        <v>368</v>
      </c>
      <c r="C35" s="125">
        <v>1</v>
      </c>
      <c r="D35" s="125">
        <v>53</v>
      </c>
      <c r="E35" s="125" t="s">
        <v>30</v>
      </c>
      <c r="F35" s="125" t="s">
        <v>30</v>
      </c>
      <c r="G35" s="125" t="s">
        <v>30</v>
      </c>
      <c r="H35" s="125" t="s">
        <v>30</v>
      </c>
    </row>
    <row r="36" spans="1:8" x14ac:dyDescent="0.25">
      <c r="A36" s="239"/>
      <c r="B36" s="125" t="s">
        <v>369</v>
      </c>
      <c r="C36" s="125">
        <v>1</v>
      </c>
      <c r="D36" s="125">
        <v>53</v>
      </c>
      <c r="E36" s="125" t="s">
        <v>30</v>
      </c>
      <c r="F36" s="125" t="s">
        <v>30</v>
      </c>
      <c r="G36" s="125" t="s">
        <v>30</v>
      </c>
      <c r="H36" s="125" t="s">
        <v>30</v>
      </c>
    </row>
    <row r="37" spans="1:8" x14ac:dyDescent="0.25">
      <c r="A37" s="239"/>
      <c r="B37" s="125" t="s">
        <v>370</v>
      </c>
      <c r="C37" s="125">
        <v>1</v>
      </c>
      <c r="D37" s="125">
        <v>50</v>
      </c>
      <c r="E37" s="125" t="s">
        <v>30</v>
      </c>
      <c r="F37" s="125" t="s">
        <v>30</v>
      </c>
      <c r="G37" s="125" t="s">
        <v>30</v>
      </c>
      <c r="H37" s="125" t="s">
        <v>30</v>
      </c>
    </row>
    <row r="38" spans="1:8" x14ac:dyDescent="0.25">
      <c r="A38" s="239"/>
      <c r="B38" s="125" t="s">
        <v>353</v>
      </c>
      <c r="C38" s="125">
        <v>1</v>
      </c>
      <c r="D38" s="125">
        <v>5</v>
      </c>
      <c r="E38" s="125">
        <v>1</v>
      </c>
      <c r="F38" s="125">
        <v>5</v>
      </c>
      <c r="G38" s="125">
        <v>1</v>
      </c>
      <c r="H38" s="125">
        <v>5</v>
      </c>
    </row>
    <row r="39" spans="1:8" x14ac:dyDescent="0.25">
      <c r="A39" s="239"/>
      <c r="B39" s="126" t="s">
        <v>354</v>
      </c>
      <c r="C39" s="125">
        <v>1</v>
      </c>
      <c r="D39" s="125">
        <v>14</v>
      </c>
      <c r="E39" s="125">
        <v>1</v>
      </c>
      <c r="F39" s="125">
        <v>14</v>
      </c>
      <c r="G39" s="125">
        <v>1</v>
      </c>
      <c r="H39" s="125">
        <v>14</v>
      </c>
    </row>
    <row r="40" spans="1:8" x14ac:dyDescent="0.25">
      <c r="A40" s="239"/>
      <c r="B40" s="126" t="s">
        <v>371</v>
      </c>
      <c r="C40" s="125">
        <v>1</v>
      </c>
      <c r="D40" s="125">
        <v>34</v>
      </c>
      <c r="E40" s="125" t="s">
        <v>30</v>
      </c>
      <c r="F40" s="125" t="s">
        <v>30</v>
      </c>
      <c r="G40" s="125" t="s">
        <v>30</v>
      </c>
      <c r="H40" s="125" t="s">
        <v>30</v>
      </c>
    </row>
    <row r="41" spans="1:8" x14ac:dyDescent="0.25">
      <c r="A41" s="239"/>
      <c r="B41" s="127" t="s">
        <v>372</v>
      </c>
      <c r="C41" s="125">
        <v>1</v>
      </c>
      <c r="D41" s="125">
        <v>22</v>
      </c>
      <c r="E41" s="125">
        <v>1</v>
      </c>
      <c r="F41" s="125">
        <v>22</v>
      </c>
      <c r="G41" s="125">
        <v>1</v>
      </c>
      <c r="H41" s="125">
        <v>22</v>
      </c>
    </row>
    <row r="42" spans="1:8" x14ac:dyDescent="0.25">
      <c r="A42" s="239"/>
      <c r="B42" s="127" t="s">
        <v>373</v>
      </c>
      <c r="C42" s="125">
        <v>1</v>
      </c>
      <c r="D42" s="125">
        <v>3</v>
      </c>
      <c r="E42" s="125">
        <v>1</v>
      </c>
      <c r="F42" s="125">
        <v>3</v>
      </c>
      <c r="G42" s="125">
        <v>1</v>
      </c>
      <c r="H42" s="125">
        <v>3</v>
      </c>
    </row>
    <row r="43" spans="1:8" x14ac:dyDescent="0.25">
      <c r="A43" s="239"/>
      <c r="B43" s="126" t="s">
        <v>374</v>
      </c>
      <c r="C43" s="126">
        <v>1</v>
      </c>
      <c r="D43" s="127">
        <v>3</v>
      </c>
      <c r="E43" s="127">
        <v>1</v>
      </c>
      <c r="F43" s="127">
        <v>3</v>
      </c>
      <c r="G43" s="127">
        <v>1</v>
      </c>
      <c r="H43" s="127">
        <v>3</v>
      </c>
    </row>
    <row r="44" spans="1:8" x14ac:dyDescent="0.25">
      <c r="A44" s="239"/>
      <c r="B44" s="125" t="s">
        <v>375</v>
      </c>
      <c r="C44" s="127" t="s">
        <v>30</v>
      </c>
      <c r="D44" s="127" t="s">
        <v>30</v>
      </c>
      <c r="E44" s="127">
        <v>1</v>
      </c>
      <c r="F44" s="127">
        <v>53</v>
      </c>
      <c r="G44" s="127" t="s">
        <v>30</v>
      </c>
      <c r="H44" s="127" t="s">
        <v>30</v>
      </c>
    </row>
    <row r="45" spans="1:8" x14ac:dyDescent="0.25">
      <c r="A45" s="239"/>
      <c r="B45" s="125" t="s">
        <v>376</v>
      </c>
      <c r="C45" s="127" t="s">
        <v>30</v>
      </c>
      <c r="D45" s="127" t="s">
        <v>30</v>
      </c>
      <c r="E45" s="127">
        <v>1</v>
      </c>
      <c r="F45" s="127">
        <v>53</v>
      </c>
      <c r="G45" s="127" t="s">
        <v>30</v>
      </c>
      <c r="H45" s="127" t="s">
        <v>30</v>
      </c>
    </row>
    <row r="46" spans="1:8" x14ac:dyDescent="0.25">
      <c r="A46" s="239"/>
      <c r="B46" s="125" t="s">
        <v>377</v>
      </c>
      <c r="C46" s="127" t="s">
        <v>30</v>
      </c>
      <c r="D46" s="127" t="s">
        <v>30</v>
      </c>
      <c r="E46" s="127">
        <v>1</v>
      </c>
      <c r="F46" s="127">
        <v>55</v>
      </c>
      <c r="G46" s="127" t="s">
        <v>30</v>
      </c>
      <c r="H46" s="127" t="s">
        <v>30</v>
      </c>
    </row>
    <row r="47" spans="1:8" x14ac:dyDescent="0.25">
      <c r="A47" s="239"/>
      <c r="B47" s="127" t="s">
        <v>378</v>
      </c>
      <c r="C47" s="127" t="s">
        <v>30</v>
      </c>
      <c r="D47" s="127" t="s">
        <v>30</v>
      </c>
      <c r="E47" s="127">
        <v>1</v>
      </c>
      <c r="F47" s="127">
        <v>22</v>
      </c>
      <c r="G47" s="127" t="s">
        <v>30</v>
      </c>
      <c r="H47" s="127" t="s">
        <v>30</v>
      </c>
    </row>
    <row r="48" spans="1:8" x14ac:dyDescent="0.25">
      <c r="A48" s="239"/>
      <c r="B48" s="127" t="s">
        <v>379</v>
      </c>
      <c r="C48" s="127" t="s">
        <v>30</v>
      </c>
      <c r="D48" s="127" t="s">
        <v>30</v>
      </c>
      <c r="E48" s="127" t="s">
        <v>30</v>
      </c>
      <c r="F48" s="127" t="s">
        <v>30</v>
      </c>
      <c r="G48" s="127">
        <v>1</v>
      </c>
      <c r="H48" s="127">
        <v>53</v>
      </c>
    </row>
    <row r="49" spans="1:8" x14ac:dyDescent="0.25">
      <c r="A49" s="239"/>
      <c r="B49" s="127" t="s">
        <v>380</v>
      </c>
      <c r="C49" s="127" t="s">
        <v>30</v>
      </c>
      <c r="D49" s="127" t="s">
        <v>30</v>
      </c>
      <c r="E49" s="127" t="s">
        <v>30</v>
      </c>
      <c r="F49" s="127" t="s">
        <v>30</v>
      </c>
      <c r="G49" s="127">
        <v>1</v>
      </c>
      <c r="H49" s="127">
        <v>55</v>
      </c>
    </row>
    <row r="50" spans="1:8" x14ac:dyDescent="0.25">
      <c r="A50" s="239"/>
      <c r="B50" s="127" t="s">
        <v>381</v>
      </c>
      <c r="C50" s="127" t="s">
        <v>30</v>
      </c>
      <c r="D50" s="127" t="s">
        <v>30</v>
      </c>
      <c r="E50" s="127" t="s">
        <v>30</v>
      </c>
      <c r="F50" s="127" t="s">
        <v>30</v>
      </c>
      <c r="G50" s="127">
        <v>1</v>
      </c>
      <c r="H50" s="127">
        <v>68</v>
      </c>
    </row>
    <row r="51" spans="1:8" x14ac:dyDescent="0.25">
      <c r="A51" s="239"/>
      <c r="B51" s="128" t="s">
        <v>382</v>
      </c>
      <c r="C51" s="128" t="s">
        <v>30</v>
      </c>
      <c r="D51" s="127" t="s">
        <v>30</v>
      </c>
      <c r="E51" s="128" t="s">
        <v>30</v>
      </c>
      <c r="F51" s="128" t="s">
        <v>30</v>
      </c>
      <c r="G51" s="128">
        <v>1</v>
      </c>
      <c r="H51" s="128">
        <v>29</v>
      </c>
    </row>
    <row r="53" spans="1:8" ht="15" customHeight="1" x14ac:dyDescent="0.25">
      <c r="A53" s="239" t="s">
        <v>384</v>
      </c>
      <c r="B53" s="190"/>
      <c r="C53" s="190" t="s">
        <v>60</v>
      </c>
      <c r="D53" s="190" t="s">
        <v>358</v>
      </c>
      <c r="E53" s="244"/>
      <c r="F53" s="244"/>
      <c r="G53" s="244"/>
      <c r="H53" s="244"/>
    </row>
    <row r="54" spans="1:8" ht="30" customHeight="1" x14ac:dyDescent="0.25">
      <c r="A54" s="239"/>
      <c r="B54" s="190"/>
      <c r="C54" s="190"/>
      <c r="D54" s="190"/>
      <c r="E54" s="244"/>
      <c r="F54" s="244"/>
      <c r="G54" s="244"/>
      <c r="H54" s="244"/>
    </row>
    <row r="55" spans="1:8" x14ac:dyDescent="0.25">
      <c r="A55" s="239"/>
      <c r="B55" s="125" t="s">
        <v>383</v>
      </c>
      <c r="C55" s="125">
        <v>1</v>
      </c>
      <c r="D55" s="125">
        <v>56</v>
      </c>
      <c r="E55" s="54"/>
      <c r="F55" s="54"/>
      <c r="G55" s="54"/>
      <c r="H55" s="54"/>
    </row>
    <row r="56" spans="1:8" x14ac:dyDescent="0.25">
      <c r="A56" s="239"/>
      <c r="B56" s="125" t="s">
        <v>385</v>
      </c>
      <c r="C56" s="125">
        <v>1</v>
      </c>
      <c r="D56" s="125">
        <v>15</v>
      </c>
      <c r="E56" s="54"/>
      <c r="F56" s="54"/>
      <c r="G56" s="54"/>
      <c r="H56" s="54"/>
    </row>
    <row r="57" spans="1:8" x14ac:dyDescent="0.25">
      <c r="A57" s="239"/>
      <c r="B57" s="125" t="s">
        <v>386</v>
      </c>
      <c r="C57" s="125">
        <v>1</v>
      </c>
      <c r="D57" s="125">
        <v>3</v>
      </c>
      <c r="E57" s="54"/>
      <c r="F57" s="54"/>
      <c r="G57" s="54"/>
      <c r="H57" s="54"/>
    </row>
    <row r="58" spans="1:8" x14ac:dyDescent="0.25">
      <c r="A58" s="130"/>
      <c r="B58" s="129"/>
      <c r="C58" s="129"/>
      <c r="D58" s="129"/>
      <c r="E58" s="54"/>
      <c r="F58" s="54"/>
      <c r="G58" s="54"/>
      <c r="H58" s="54"/>
    </row>
    <row r="59" spans="1:8" x14ac:dyDescent="0.25">
      <c r="A59" s="130"/>
      <c r="B59" s="129"/>
      <c r="C59" s="129"/>
      <c r="D59" s="129"/>
      <c r="E59" s="54"/>
      <c r="F59" s="54"/>
      <c r="G59" s="54"/>
      <c r="H59" s="54"/>
    </row>
    <row r="60" spans="1:8" x14ac:dyDescent="0.25">
      <c r="A60" s="130"/>
      <c r="B60" s="54"/>
      <c r="C60" s="129"/>
      <c r="D60" s="129"/>
      <c r="E60" s="54"/>
      <c r="F60" s="54"/>
      <c r="G60" s="54"/>
      <c r="H60" s="54"/>
    </row>
    <row r="61" spans="1:8" x14ac:dyDescent="0.25">
      <c r="A61" s="130"/>
      <c r="B61" s="54"/>
      <c r="C61" s="129"/>
      <c r="D61" s="129"/>
      <c r="E61" s="54"/>
      <c r="F61" s="54"/>
      <c r="G61" s="54"/>
      <c r="H61" s="54"/>
    </row>
    <row r="62" spans="1:8" x14ac:dyDescent="0.25">
      <c r="A62" s="130"/>
      <c r="B62" s="124"/>
      <c r="C62" s="129"/>
      <c r="D62" s="129"/>
      <c r="E62" s="54"/>
      <c r="F62" s="54"/>
      <c r="G62" s="54"/>
      <c r="H62" s="54"/>
    </row>
    <row r="63" spans="1:8" x14ac:dyDescent="0.25">
      <c r="A63" s="130"/>
      <c r="B63" s="124"/>
      <c r="C63" s="129"/>
      <c r="D63" s="129"/>
      <c r="E63" s="54"/>
      <c r="F63" s="54"/>
      <c r="G63" s="54"/>
      <c r="H63" s="54"/>
    </row>
    <row r="64" spans="1:8" x14ac:dyDescent="0.25">
      <c r="A64" s="130"/>
      <c r="B64" s="54"/>
      <c r="C64" s="54"/>
      <c r="D64" s="124"/>
      <c r="E64" s="63"/>
      <c r="F64" s="63"/>
      <c r="G64" s="63"/>
      <c r="H64" s="63"/>
    </row>
    <row r="65" spans="1:8" x14ac:dyDescent="0.25">
      <c r="A65" s="130"/>
      <c r="B65" s="129"/>
      <c r="C65" s="124"/>
      <c r="D65" s="124"/>
      <c r="E65" s="63"/>
      <c r="F65" s="63"/>
      <c r="G65" s="63"/>
      <c r="H65" s="63"/>
    </row>
    <row r="66" spans="1:8" x14ac:dyDescent="0.25">
      <c r="A66" s="130"/>
      <c r="B66" s="129"/>
      <c r="C66" s="124"/>
      <c r="D66" s="124"/>
      <c r="E66" s="63"/>
      <c r="F66" s="63"/>
      <c r="G66" s="63"/>
      <c r="H66" s="63"/>
    </row>
    <row r="67" spans="1:8" x14ac:dyDescent="0.25">
      <c r="A67" s="130"/>
      <c r="B67" s="129"/>
      <c r="C67" s="124"/>
      <c r="D67" s="124"/>
      <c r="E67" s="63"/>
      <c r="F67" s="63"/>
      <c r="G67" s="63"/>
      <c r="H67" s="63"/>
    </row>
    <row r="68" spans="1:8" x14ac:dyDescent="0.25">
      <c r="A68" s="130"/>
      <c r="B68" s="124"/>
      <c r="C68" s="124"/>
      <c r="D68" s="124"/>
      <c r="E68" s="63"/>
      <c r="F68" s="63"/>
      <c r="G68" s="63"/>
      <c r="H68" s="63"/>
    </row>
    <row r="69" spans="1:8" x14ac:dyDescent="0.25">
      <c r="A69" s="130"/>
      <c r="B69" s="124"/>
      <c r="C69" s="124"/>
      <c r="D69" s="124"/>
      <c r="E69" s="63"/>
      <c r="F69" s="63"/>
      <c r="G69" s="63"/>
      <c r="H69" s="63"/>
    </row>
    <row r="70" spans="1:8" x14ac:dyDescent="0.25">
      <c r="A70" s="130"/>
      <c r="B70" s="124"/>
      <c r="C70" s="124"/>
      <c r="D70" s="124"/>
      <c r="E70" s="63"/>
      <c r="F70" s="63"/>
      <c r="G70" s="63"/>
      <c r="H70" s="63"/>
    </row>
    <row r="71" spans="1:8" x14ac:dyDescent="0.25">
      <c r="A71" s="130"/>
      <c r="B71" s="124"/>
      <c r="C71" s="124"/>
      <c r="D71" s="124"/>
      <c r="E71" s="63"/>
      <c r="F71" s="63"/>
      <c r="G71" s="63"/>
      <c r="H71" s="63"/>
    </row>
    <row r="72" spans="1:8" x14ac:dyDescent="0.25">
      <c r="A72" s="130"/>
      <c r="B72" s="63"/>
      <c r="C72" s="63"/>
      <c r="D72" s="124"/>
      <c r="E72" s="63"/>
      <c r="F72" s="63"/>
      <c r="G72" s="63"/>
      <c r="H72" s="63"/>
    </row>
  </sheetData>
  <mergeCells count="32">
    <mergeCell ref="A53:A57"/>
    <mergeCell ref="H32:H33"/>
    <mergeCell ref="A32:A51"/>
    <mergeCell ref="B53:B54"/>
    <mergeCell ref="C53:C54"/>
    <mergeCell ref="D53:D54"/>
    <mergeCell ref="E53:E54"/>
    <mergeCell ref="F53:F54"/>
    <mergeCell ref="G53:G54"/>
    <mergeCell ref="H53:H54"/>
    <mergeCell ref="G12:G13"/>
    <mergeCell ref="H12:H13"/>
    <mergeCell ref="A12:A30"/>
    <mergeCell ref="B32:B33"/>
    <mergeCell ref="C32:C33"/>
    <mergeCell ref="D32:D33"/>
    <mergeCell ref="E32:E33"/>
    <mergeCell ref="F32:F33"/>
    <mergeCell ref="G32:G33"/>
    <mergeCell ref="B12:B13"/>
    <mergeCell ref="C12:C13"/>
    <mergeCell ref="D12:D13"/>
    <mergeCell ref="E12:E13"/>
    <mergeCell ref="F12:F13"/>
    <mergeCell ref="B2:B3"/>
    <mergeCell ref="D2:D3"/>
    <mergeCell ref="F2:F3"/>
    <mergeCell ref="H2:H3"/>
    <mergeCell ref="A2:A10"/>
    <mergeCell ref="C2:C3"/>
    <mergeCell ref="E2:E3"/>
    <mergeCell ref="G2:G3"/>
  </mergeCells>
  <pageMargins left="0.7" right="0.7" top="0.75" bottom="0.75" header="0.3" footer="0.3"/>
  <pageSetup scale="5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19"/>
  <sheetViews>
    <sheetView topLeftCell="A6" zoomScale="80" zoomScaleNormal="80" workbookViewId="0">
      <selection activeCell="A28" sqref="A28:X105"/>
    </sheetView>
  </sheetViews>
  <sheetFormatPr defaultRowHeight="15" x14ac:dyDescent="0.25"/>
  <cols>
    <col min="4" max="4" width="9.140625" style="23"/>
    <col min="6" max="6" width="32.28515625" customWidth="1"/>
    <col min="9" max="9" width="11.85546875" customWidth="1"/>
    <col min="22" max="22" width="10" customWidth="1"/>
    <col min="24" max="24" width="12.5703125" style="23" customWidth="1"/>
  </cols>
  <sheetData>
    <row r="1" spans="1:24" ht="30.75" customHeight="1" x14ac:dyDescent="0.25">
      <c r="A1" s="191" t="s">
        <v>105</v>
      </c>
      <c r="B1" s="190" t="s">
        <v>56</v>
      </c>
      <c r="C1" s="131" t="s">
        <v>106</v>
      </c>
      <c r="D1" s="131"/>
      <c r="E1" s="190" t="s">
        <v>57</v>
      </c>
      <c r="F1" s="190" t="s">
        <v>58</v>
      </c>
      <c r="G1" s="131" t="s">
        <v>59</v>
      </c>
      <c r="H1" s="131" t="s">
        <v>60</v>
      </c>
      <c r="I1" s="190" t="s">
        <v>61</v>
      </c>
      <c r="J1" s="190"/>
      <c r="K1" s="190" t="s">
        <v>62</v>
      </c>
      <c r="L1" s="190" t="s">
        <v>387</v>
      </c>
      <c r="M1" s="190"/>
      <c r="N1" s="190" t="s">
        <v>107</v>
      </c>
      <c r="O1" s="190" t="s">
        <v>108</v>
      </c>
      <c r="P1" s="190" t="s">
        <v>109</v>
      </c>
      <c r="Q1" s="190" t="s">
        <v>110</v>
      </c>
      <c r="R1" s="190" t="s">
        <v>67</v>
      </c>
      <c r="S1" s="190"/>
      <c r="T1" s="190" t="s">
        <v>68</v>
      </c>
      <c r="U1" s="190"/>
      <c r="V1" s="190" t="s">
        <v>69</v>
      </c>
      <c r="W1" s="190"/>
      <c r="X1" s="186" t="s">
        <v>297</v>
      </c>
    </row>
    <row r="2" spans="1:24" ht="31.5" customHeight="1" x14ac:dyDescent="0.25">
      <c r="A2" s="191"/>
      <c r="B2" s="190"/>
      <c r="C2" s="131"/>
      <c r="D2" s="131"/>
      <c r="E2" s="190"/>
      <c r="F2" s="190"/>
      <c r="G2" s="133"/>
      <c r="H2" s="131" t="s">
        <v>71</v>
      </c>
      <c r="I2" s="131" t="s">
        <v>72</v>
      </c>
      <c r="J2" s="131" t="s">
        <v>73</v>
      </c>
      <c r="K2" s="190"/>
      <c r="L2" s="131" t="s">
        <v>72</v>
      </c>
      <c r="M2" s="131" t="s">
        <v>73</v>
      </c>
      <c r="N2" s="190"/>
      <c r="O2" s="190"/>
      <c r="P2" s="190"/>
      <c r="Q2" s="190"/>
      <c r="R2" s="131" t="s">
        <v>72</v>
      </c>
      <c r="S2" s="131" t="s">
        <v>73</v>
      </c>
      <c r="T2" s="131" t="s">
        <v>72</v>
      </c>
      <c r="U2" s="131" t="s">
        <v>73</v>
      </c>
      <c r="V2" s="131" t="s">
        <v>72</v>
      </c>
      <c r="W2" s="131" t="s">
        <v>73</v>
      </c>
      <c r="X2" s="186"/>
    </row>
    <row r="3" spans="1:24" x14ac:dyDescent="0.25">
      <c r="A3" s="191"/>
      <c r="B3" s="192">
        <f>SUM(G3:G5)</f>
        <v>5</v>
      </c>
      <c r="C3" s="134" t="s">
        <v>111</v>
      </c>
      <c r="D3" s="134" t="s">
        <v>74</v>
      </c>
      <c r="E3" s="134" t="s">
        <v>111</v>
      </c>
      <c r="F3" s="134" t="s">
        <v>112</v>
      </c>
      <c r="G3" s="134">
        <v>2</v>
      </c>
      <c r="H3" s="192">
        <v>2</v>
      </c>
      <c r="I3" s="134">
        <v>91.5</v>
      </c>
      <c r="J3" s="136">
        <v>70</v>
      </c>
      <c r="K3" s="121">
        <f>SUM(G3*I3)</f>
        <v>183</v>
      </c>
      <c r="L3" s="134">
        <v>41.8</v>
      </c>
      <c r="M3" s="136">
        <v>30</v>
      </c>
      <c r="N3" s="134">
        <v>13.28</v>
      </c>
      <c r="O3" s="134">
        <v>11.69</v>
      </c>
      <c r="P3" s="149"/>
      <c r="Q3" s="149"/>
      <c r="R3" s="134">
        <v>25</v>
      </c>
      <c r="S3" s="136">
        <v>25</v>
      </c>
      <c r="T3" s="134">
        <v>4.0999999999999996</v>
      </c>
      <c r="U3" s="136">
        <v>4</v>
      </c>
      <c r="V3" s="121" t="s">
        <v>113</v>
      </c>
      <c r="W3" s="136" t="s">
        <v>113</v>
      </c>
      <c r="X3" s="141">
        <f>I3/J3-100%</f>
        <v>0.30714285714285716</v>
      </c>
    </row>
    <row r="4" spans="1:24" x14ac:dyDescent="0.25">
      <c r="A4" s="191"/>
      <c r="B4" s="192"/>
      <c r="C4" s="134" t="s">
        <v>114</v>
      </c>
      <c r="D4" s="134" t="s">
        <v>74</v>
      </c>
      <c r="E4" s="134" t="s">
        <v>114</v>
      </c>
      <c r="F4" s="150">
        <v>51161</v>
      </c>
      <c r="G4" s="134">
        <v>2</v>
      </c>
      <c r="H4" s="192"/>
      <c r="I4" s="134">
        <v>91.5</v>
      </c>
      <c r="J4" s="136">
        <v>70</v>
      </c>
      <c r="K4" s="121">
        <f>SUM(G4*I4)</f>
        <v>183</v>
      </c>
      <c r="L4" s="134">
        <v>41.8</v>
      </c>
      <c r="M4" s="136">
        <v>30</v>
      </c>
      <c r="N4" s="134">
        <v>13.28</v>
      </c>
      <c r="O4" s="134">
        <v>11.69</v>
      </c>
      <c r="P4" s="151"/>
      <c r="Q4" s="151"/>
      <c r="R4" s="134">
        <v>25</v>
      </c>
      <c r="S4" s="136">
        <v>25</v>
      </c>
      <c r="T4" s="134">
        <v>4.0999999999999996</v>
      </c>
      <c r="U4" s="136">
        <v>4</v>
      </c>
      <c r="V4" s="121" t="s">
        <v>113</v>
      </c>
      <c r="W4" s="136" t="s">
        <v>113</v>
      </c>
      <c r="X4" s="141">
        <f>I4/J4-100%</f>
        <v>0.30714285714285716</v>
      </c>
    </row>
    <row r="5" spans="1:24" x14ac:dyDescent="0.25">
      <c r="A5" s="191"/>
      <c r="B5" s="192"/>
      <c r="C5" s="134" t="s">
        <v>115</v>
      </c>
      <c r="D5" s="134" t="s">
        <v>92</v>
      </c>
      <c r="E5" s="152" t="s">
        <v>116</v>
      </c>
      <c r="F5" s="152">
        <v>72</v>
      </c>
      <c r="G5" s="134">
        <v>1</v>
      </c>
      <c r="H5" s="134">
        <v>3</v>
      </c>
      <c r="I5" s="134">
        <v>108.6</v>
      </c>
      <c r="J5" s="136">
        <v>92</v>
      </c>
      <c r="K5" s="121">
        <f>SUM(G5*I5)</f>
        <v>108.6</v>
      </c>
      <c r="L5" s="134">
        <v>37.1</v>
      </c>
      <c r="M5" s="136">
        <v>34</v>
      </c>
      <c r="N5" s="134">
        <v>13.46</v>
      </c>
      <c r="O5" s="134">
        <v>1.47</v>
      </c>
      <c r="P5" s="134">
        <v>7.16</v>
      </c>
      <c r="Q5" s="151"/>
      <c r="R5" s="134">
        <v>3.2</v>
      </c>
      <c r="S5" s="136">
        <v>32</v>
      </c>
      <c r="T5" s="134">
        <v>5.5</v>
      </c>
      <c r="U5" s="136">
        <v>5</v>
      </c>
      <c r="V5" s="121" t="s">
        <v>113</v>
      </c>
      <c r="W5" s="136" t="s">
        <v>113</v>
      </c>
      <c r="X5" s="141">
        <f>I5/J5-100%</f>
        <v>0.18043478260869561</v>
      </c>
    </row>
    <row r="6" spans="1:24" x14ac:dyDescent="0.25">
      <c r="A6" s="156"/>
      <c r="B6" s="156"/>
      <c r="C6" s="156"/>
      <c r="D6" s="127"/>
      <c r="E6" s="156"/>
      <c r="F6" s="156"/>
      <c r="G6" s="156"/>
      <c r="H6" s="156"/>
      <c r="I6" s="156"/>
      <c r="J6" s="156"/>
      <c r="K6" s="157">
        <f>SUM(K3:K5)</f>
        <v>474.6</v>
      </c>
      <c r="L6" s="156"/>
      <c r="M6" s="156"/>
      <c r="N6" s="156"/>
      <c r="O6" s="156"/>
      <c r="P6" s="156"/>
      <c r="Q6" s="156"/>
      <c r="R6" s="156"/>
      <c r="S6" s="156"/>
      <c r="T6" s="156"/>
      <c r="U6" s="156"/>
      <c r="V6" s="156"/>
      <c r="W6" s="156"/>
      <c r="X6" s="127"/>
    </row>
    <row r="7" spans="1:24" ht="26.25" customHeight="1" x14ac:dyDescent="0.25">
      <c r="A7" s="191" t="s">
        <v>117</v>
      </c>
      <c r="B7" s="190" t="s">
        <v>56</v>
      </c>
      <c r="C7" s="190" t="s">
        <v>106</v>
      </c>
      <c r="D7" s="131"/>
      <c r="E7" s="190" t="s">
        <v>57</v>
      </c>
      <c r="F7" s="190" t="s">
        <v>58</v>
      </c>
      <c r="G7" s="190" t="s">
        <v>59</v>
      </c>
      <c r="H7" s="131" t="s">
        <v>60</v>
      </c>
      <c r="I7" s="190" t="s">
        <v>61</v>
      </c>
      <c r="J7" s="190"/>
      <c r="K7" s="190" t="s">
        <v>62</v>
      </c>
      <c r="L7" s="190" t="s">
        <v>387</v>
      </c>
      <c r="M7" s="190"/>
      <c r="N7" s="190" t="s">
        <v>107</v>
      </c>
      <c r="O7" s="190" t="s">
        <v>108</v>
      </c>
      <c r="P7" s="190" t="s">
        <v>109</v>
      </c>
      <c r="Q7" s="190" t="s">
        <v>110</v>
      </c>
      <c r="R7" s="190" t="s">
        <v>67</v>
      </c>
      <c r="S7" s="190"/>
      <c r="T7" s="190" t="s">
        <v>68</v>
      </c>
      <c r="U7" s="190"/>
      <c r="V7" s="190" t="s">
        <v>69</v>
      </c>
      <c r="W7" s="190"/>
      <c r="X7" s="186" t="s">
        <v>297</v>
      </c>
    </row>
    <row r="8" spans="1:24" ht="26.25" customHeight="1" x14ac:dyDescent="0.25">
      <c r="A8" s="191"/>
      <c r="B8" s="190"/>
      <c r="C8" s="190"/>
      <c r="D8" s="131"/>
      <c r="E8" s="190"/>
      <c r="F8" s="190"/>
      <c r="G8" s="190"/>
      <c r="H8" s="131" t="s">
        <v>71</v>
      </c>
      <c r="I8" s="131" t="s">
        <v>72</v>
      </c>
      <c r="J8" s="131" t="s">
        <v>73</v>
      </c>
      <c r="K8" s="190"/>
      <c r="L8" s="131" t="s">
        <v>72</v>
      </c>
      <c r="M8" s="131" t="s">
        <v>73</v>
      </c>
      <c r="N8" s="190"/>
      <c r="O8" s="190"/>
      <c r="P8" s="190"/>
      <c r="Q8" s="190"/>
      <c r="R8" s="131" t="s">
        <v>72</v>
      </c>
      <c r="S8" s="131" t="s">
        <v>73</v>
      </c>
      <c r="T8" s="131" t="s">
        <v>72</v>
      </c>
      <c r="U8" s="131" t="s">
        <v>73</v>
      </c>
      <c r="V8" s="131" t="s">
        <v>72</v>
      </c>
      <c r="W8" s="131" t="s">
        <v>73</v>
      </c>
      <c r="X8" s="186"/>
    </row>
    <row r="9" spans="1:24" x14ac:dyDescent="0.25">
      <c r="A9" s="191"/>
      <c r="B9" s="192">
        <f>SUM(G9:G26)</f>
        <v>48</v>
      </c>
      <c r="C9" s="192" t="s">
        <v>118</v>
      </c>
      <c r="D9" s="134" t="s">
        <v>92</v>
      </c>
      <c r="E9" s="134" t="s">
        <v>119</v>
      </c>
      <c r="F9" s="134">
        <v>159</v>
      </c>
      <c r="G9" s="134">
        <v>1</v>
      </c>
      <c r="H9" s="134">
        <v>3</v>
      </c>
      <c r="I9" s="134">
        <v>120.6</v>
      </c>
      <c r="J9" s="136">
        <v>92</v>
      </c>
      <c r="K9" s="121">
        <f>SUM(G9*I9)</f>
        <v>120.6</v>
      </c>
      <c r="L9" s="134">
        <v>43.8</v>
      </c>
      <c r="M9" s="136">
        <v>34</v>
      </c>
      <c r="N9" s="134">
        <v>14.2</v>
      </c>
      <c r="O9" s="134">
        <v>11.41</v>
      </c>
      <c r="P9" s="134">
        <v>7.5</v>
      </c>
      <c r="Q9" s="153"/>
      <c r="R9" s="134">
        <v>33.200000000000003</v>
      </c>
      <c r="S9" s="136">
        <v>32</v>
      </c>
      <c r="T9" s="134">
        <v>5.5</v>
      </c>
      <c r="U9" s="136">
        <v>5</v>
      </c>
      <c r="V9" s="121" t="s">
        <v>113</v>
      </c>
      <c r="W9" s="136" t="s">
        <v>113</v>
      </c>
      <c r="X9" s="141">
        <f t="shared" ref="X9:X26" si="0">I9/J9-100%</f>
        <v>0.31086956521739117</v>
      </c>
    </row>
    <row r="10" spans="1:24" x14ac:dyDescent="0.25">
      <c r="A10" s="191"/>
      <c r="B10" s="192"/>
      <c r="C10" s="192"/>
      <c r="D10" s="134" t="s">
        <v>92</v>
      </c>
      <c r="E10" s="134" t="s">
        <v>120</v>
      </c>
      <c r="F10" s="134">
        <v>160</v>
      </c>
      <c r="G10" s="134">
        <v>1</v>
      </c>
      <c r="H10" s="134">
        <v>3</v>
      </c>
      <c r="I10" s="134">
        <v>120.6</v>
      </c>
      <c r="J10" s="136">
        <v>92</v>
      </c>
      <c r="K10" s="121">
        <f>SUM(G10*I10)</f>
        <v>120.6</v>
      </c>
      <c r="L10" s="134">
        <v>43.8</v>
      </c>
      <c r="M10" s="136">
        <v>34</v>
      </c>
      <c r="N10" s="134">
        <v>14.2</v>
      </c>
      <c r="O10" s="134">
        <v>11.41</v>
      </c>
      <c r="P10" s="134">
        <v>7.5</v>
      </c>
      <c r="Q10" s="153"/>
      <c r="R10" s="134">
        <v>33.200000000000003</v>
      </c>
      <c r="S10" s="136">
        <v>32</v>
      </c>
      <c r="T10" s="134">
        <v>5.5</v>
      </c>
      <c r="U10" s="136">
        <v>5</v>
      </c>
      <c r="V10" s="121" t="s">
        <v>113</v>
      </c>
      <c r="W10" s="136" t="s">
        <v>113</v>
      </c>
      <c r="X10" s="141">
        <f t="shared" si="0"/>
        <v>0.31086956521739117</v>
      </c>
    </row>
    <row r="11" spans="1:24" x14ac:dyDescent="0.25">
      <c r="A11" s="191"/>
      <c r="B11" s="192"/>
      <c r="C11" s="192" t="s">
        <v>121</v>
      </c>
      <c r="D11" s="134" t="s">
        <v>122</v>
      </c>
      <c r="E11" s="152" t="s">
        <v>123</v>
      </c>
      <c r="F11" s="152" t="s">
        <v>268</v>
      </c>
      <c r="G11" s="134">
        <v>4</v>
      </c>
      <c r="H11" s="134">
        <v>4</v>
      </c>
      <c r="I11" s="134">
        <v>129</v>
      </c>
      <c r="J11" s="136">
        <v>110</v>
      </c>
      <c r="K11" s="121">
        <f t="shared" ref="K11:K26" si="1">SUM(I11*G11)</f>
        <v>516</v>
      </c>
      <c r="L11" s="134">
        <v>43.9</v>
      </c>
      <c r="M11" s="136">
        <v>40</v>
      </c>
      <c r="N11" s="134">
        <v>12.42</v>
      </c>
      <c r="O11" s="134">
        <v>15.63</v>
      </c>
      <c r="P11" s="134">
        <v>8.66</v>
      </c>
      <c r="Q11" s="135">
        <v>7.16</v>
      </c>
      <c r="R11" s="134">
        <v>43.8</v>
      </c>
      <c r="S11" s="136">
        <v>43</v>
      </c>
      <c r="T11" s="134">
        <v>6.5</v>
      </c>
      <c r="U11" s="136">
        <v>6</v>
      </c>
      <c r="V11" s="121" t="s">
        <v>113</v>
      </c>
      <c r="W11" s="136" t="s">
        <v>113</v>
      </c>
      <c r="X11" s="141">
        <f t="shared" si="0"/>
        <v>0.17272727272727262</v>
      </c>
    </row>
    <row r="12" spans="1:24" x14ac:dyDescent="0.25">
      <c r="A12" s="191"/>
      <c r="B12" s="192"/>
      <c r="C12" s="192"/>
      <c r="D12" s="134" t="s">
        <v>122</v>
      </c>
      <c r="E12" s="152" t="s">
        <v>124</v>
      </c>
      <c r="F12" s="152" t="s">
        <v>269</v>
      </c>
      <c r="G12" s="134">
        <v>4</v>
      </c>
      <c r="H12" s="134">
        <v>4</v>
      </c>
      <c r="I12" s="134">
        <v>129</v>
      </c>
      <c r="J12" s="136">
        <v>110</v>
      </c>
      <c r="K12" s="121">
        <f t="shared" si="1"/>
        <v>516</v>
      </c>
      <c r="L12" s="134">
        <v>43.9</v>
      </c>
      <c r="M12" s="136">
        <v>40</v>
      </c>
      <c r="N12" s="134">
        <v>12.42</v>
      </c>
      <c r="O12" s="134">
        <v>15.63</v>
      </c>
      <c r="P12" s="134">
        <v>8.66</v>
      </c>
      <c r="Q12" s="135">
        <v>7.16</v>
      </c>
      <c r="R12" s="134">
        <v>43.8</v>
      </c>
      <c r="S12" s="136">
        <v>43</v>
      </c>
      <c r="T12" s="134">
        <v>6.5</v>
      </c>
      <c r="U12" s="136">
        <v>6</v>
      </c>
      <c r="V12" s="121" t="s">
        <v>113</v>
      </c>
      <c r="W12" s="136" t="s">
        <v>113</v>
      </c>
      <c r="X12" s="141">
        <f t="shared" si="0"/>
        <v>0.17272727272727262</v>
      </c>
    </row>
    <row r="13" spans="1:24" x14ac:dyDescent="0.25">
      <c r="A13" s="191"/>
      <c r="B13" s="192"/>
      <c r="C13" s="192" t="s">
        <v>125</v>
      </c>
      <c r="D13" s="134" t="s">
        <v>122</v>
      </c>
      <c r="E13" s="152" t="s">
        <v>124</v>
      </c>
      <c r="F13" s="152" t="s">
        <v>270</v>
      </c>
      <c r="G13" s="134">
        <v>2</v>
      </c>
      <c r="H13" s="134">
        <v>4</v>
      </c>
      <c r="I13" s="134">
        <v>129</v>
      </c>
      <c r="J13" s="136">
        <v>110</v>
      </c>
      <c r="K13" s="121">
        <f t="shared" si="1"/>
        <v>258</v>
      </c>
      <c r="L13" s="134">
        <v>43.9</v>
      </c>
      <c r="M13" s="136">
        <v>40</v>
      </c>
      <c r="N13" s="134">
        <v>12.42</v>
      </c>
      <c r="O13" s="134">
        <v>15.63</v>
      </c>
      <c r="P13" s="134">
        <v>8.66</v>
      </c>
      <c r="Q13" s="135">
        <v>7.16</v>
      </c>
      <c r="R13" s="134">
        <v>43.8</v>
      </c>
      <c r="S13" s="136">
        <v>43</v>
      </c>
      <c r="T13" s="134">
        <v>6.5</v>
      </c>
      <c r="U13" s="136">
        <v>6</v>
      </c>
      <c r="V13" s="121" t="s">
        <v>113</v>
      </c>
      <c r="W13" s="136" t="s">
        <v>113</v>
      </c>
      <c r="X13" s="141">
        <f t="shared" si="0"/>
        <v>0.17272727272727262</v>
      </c>
    </row>
    <row r="14" spans="1:24" x14ac:dyDescent="0.25">
      <c r="A14" s="191"/>
      <c r="B14" s="192"/>
      <c r="C14" s="192"/>
      <c r="D14" s="134" t="s">
        <v>122</v>
      </c>
      <c r="E14" s="152" t="s">
        <v>126</v>
      </c>
      <c r="F14" s="152" t="s">
        <v>271</v>
      </c>
      <c r="G14" s="134">
        <v>2</v>
      </c>
      <c r="H14" s="134">
        <v>4</v>
      </c>
      <c r="I14" s="134">
        <v>129</v>
      </c>
      <c r="J14" s="136">
        <v>110</v>
      </c>
      <c r="K14" s="121">
        <f t="shared" si="1"/>
        <v>258</v>
      </c>
      <c r="L14" s="134">
        <v>43.9</v>
      </c>
      <c r="M14" s="136">
        <v>40</v>
      </c>
      <c r="N14" s="134">
        <v>12.42</v>
      </c>
      <c r="O14" s="134">
        <v>15.63</v>
      </c>
      <c r="P14" s="134">
        <v>8.66</v>
      </c>
      <c r="Q14" s="135">
        <v>7.16</v>
      </c>
      <c r="R14" s="134">
        <v>43.8</v>
      </c>
      <c r="S14" s="136">
        <v>43</v>
      </c>
      <c r="T14" s="134">
        <v>6.5</v>
      </c>
      <c r="U14" s="136">
        <v>6</v>
      </c>
      <c r="V14" s="121" t="s">
        <v>113</v>
      </c>
      <c r="W14" s="136" t="s">
        <v>113</v>
      </c>
      <c r="X14" s="141">
        <f t="shared" si="0"/>
        <v>0.17272727272727262</v>
      </c>
    </row>
    <row r="15" spans="1:24" x14ac:dyDescent="0.25">
      <c r="A15" s="191"/>
      <c r="B15" s="192"/>
      <c r="C15" s="192" t="s">
        <v>127</v>
      </c>
      <c r="D15" s="134" t="s">
        <v>122</v>
      </c>
      <c r="E15" s="152" t="s">
        <v>128</v>
      </c>
      <c r="F15" s="152">
        <v>37</v>
      </c>
      <c r="G15" s="134">
        <v>1</v>
      </c>
      <c r="H15" s="134">
        <v>4</v>
      </c>
      <c r="I15" s="134">
        <v>129</v>
      </c>
      <c r="J15" s="136">
        <v>110</v>
      </c>
      <c r="K15" s="121">
        <f t="shared" si="1"/>
        <v>129</v>
      </c>
      <c r="L15" s="134">
        <v>43.9</v>
      </c>
      <c r="M15" s="136">
        <v>40</v>
      </c>
      <c r="N15" s="134">
        <v>12.42</v>
      </c>
      <c r="O15" s="134">
        <v>15.63</v>
      </c>
      <c r="P15" s="134">
        <v>8.66</v>
      </c>
      <c r="Q15" s="135">
        <v>7.16</v>
      </c>
      <c r="R15" s="134">
        <v>43.8</v>
      </c>
      <c r="S15" s="136">
        <v>43</v>
      </c>
      <c r="T15" s="134">
        <v>6.5</v>
      </c>
      <c r="U15" s="136">
        <v>6</v>
      </c>
      <c r="V15" s="121" t="s">
        <v>113</v>
      </c>
      <c r="W15" s="136" t="s">
        <v>113</v>
      </c>
      <c r="X15" s="141">
        <f t="shared" si="0"/>
        <v>0.17272727272727262</v>
      </c>
    </row>
    <row r="16" spans="1:24" x14ac:dyDescent="0.25">
      <c r="A16" s="191"/>
      <c r="B16" s="192"/>
      <c r="C16" s="192"/>
      <c r="D16" s="134" t="s">
        <v>122</v>
      </c>
      <c r="E16" s="152" t="s">
        <v>129</v>
      </c>
      <c r="F16" s="152">
        <v>38</v>
      </c>
      <c r="G16" s="134">
        <v>1</v>
      </c>
      <c r="H16" s="134">
        <v>4</v>
      </c>
      <c r="I16" s="134">
        <v>129</v>
      </c>
      <c r="J16" s="136">
        <v>110</v>
      </c>
      <c r="K16" s="121">
        <f t="shared" si="1"/>
        <v>129</v>
      </c>
      <c r="L16" s="134">
        <v>43.9</v>
      </c>
      <c r="M16" s="136">
        <v>40</v>
      </c>
      <c r="N16" s="134">
        <v>12.42</v>
      </c>
      <c r="O16" s="134">
        <v>15.63</v>
      </c>
      <c r="P16" s="134">
        <v>8.66</v>
      </c>
      <c r="Q16" s="135">
        <v>7.16</v>
      </c>
      <c r="R16" s="134">
        <v>43.8</v>
      </c>
      <c r="S16" s="136">
        <v>43</v>
      </c>
      <c r="T16" s="134">
        <v>6.5</v>
      </c>
      <c r="U16" s="136">
        <v>6</v>
      </c>
      <c r="V16" s="121" t="s">
        <v>113</v>
      </c>
      <c r="W16" s="136" t="s">
        <v>113</v>
      </c>
      <c r="X16" s="141">
        <f t="shared" si="0"/>
        <v>0.17272727272727262</v>
      </c>
    </row>
    <row r="17" spans="1:24" x14ac:dyDescent="0.25">
      <c r="A17" s="191"/>
      <c r="B17" s="192"/>
      <c r="C17" s="192" t="s">
        <v>130</v>
      </c>
      <c r="D17" s="134" t="s">
        <v>122</v>
      </c>
      <c r="E17" s="152" t="s">
        <v>131</v>
      </c>
      <c r="F17" s="154">
        <v>54126142</v>
      </c>
      <c r="G17" s="134">
        <v>3</v>
      </c>
      <c r="H17" s="134">
        <v>4</v>
      </c>
      <c r="I17" s="134">
        <v>129</v>
      </c>
      <c r="J17" s="136">
        <v>110</v>
      </c>
      <c r="K17" s="121">
        <f t="shared" si="1"/>
        <v>387</v>
      </c>
      <c r="L17" s="134">
        <v>43.9</v>
      </c>
      <c r="M17" s="136">
        <v>40</v>
      </c>
      <c r="N17" s="134">
        <v>12.42</v>
      </c>
      <c r="O17" s="134">
        <v>15.63</v>
      </c>
      <c r="P17" s="134">
        <v>8.66</v>
      </c>
      <c r="Q17" s="135">
        <v>7.16</v>
      </c>
      <c r="R17" s="134">
        <v>43.8</v>
      </c>
      <c r="S17" s="136">
        <v>43</v>
      </c>
      <c r="T17" s="134">
        <v>6.5</v>
      </c>
      <c r="U17" s="136">
        <v>6</v>
      </c>
      <c r="V17" s="121" t="s">
        <v>113</v>
      </c>
      <c r="W17" s="136" t="s">
        <v>113</v>
      </c>
      <c r="X17" s="141">
        <f t="shared" si="0"/>
        <v>0.17272727272727262</v>
      </c>
    </row>
    <row r="18" spans="1:24" x14ac:dyDescent="0.25">
      <c r="A18" s="191"/>
      <c r="B18" s="192"/>
      <c r="C18" s="192"/>
      <c r="D18" s="134" t="s">
        <v>122</v>
      </c>
      <c r="E18" s="152" t="s">
        <v>132</v>
      </c>
      <c r="F18" s="154">
        <v>55127143</v>
      </c>
      <c r="G18" s="134">
        <v>3</v>
      </c>
      <c r="H18" s="134">
        <v>4</v>
      </c>
      <c r="I18" s="134">
        <v>129</v>
      </c>
      <c r="J18" s="136">
        <v>110</v>
      </c>
      <c r="K18" s="121">
        <f t="shared" si="1"/>
        <v>387</v>
      </c>
      <c r="L18" s="134">
        <v>43.9</v>
      </c>
      <c r="M18" s="136">
        <v>40</v>
      </c>
      <c r="N18" s="134">
        <v>12.42</v>
      </c>
      <c r="O18" s="134">
        <v>15.63</v>
      </c>
      <c r="P18" s="134">
        <v>8.66</v>
      </c>
      <c r="Q18" s="135">
        <v>7.16</v>
      </c>
      <c r="R18" s="134">
        <v>43.8</v>
      </c>
      <c r="S18" s="136">
        <v>43</v>
      </c>
      <c r="T18" s="134">
        <v>6.5</v>
      </c>
      <c r="U18" s="136">
        <v>6</v>
      </c>
      <c r="V18" s="121" t="s">
        <v>113</v>
      </c>
      <c r="W18" s="136" t="s">
        <v>113</v>
      </c>
      <c r="X18" s="141">
        <f t="shared" si="0"/>
        <v>0.17272727272727262</v>
      </c>
    </row>
    <row r="19" spans="1:24" x14ac:dyDescent="0.25">
      <c r="A19" s="191"/>
      <c r="B19" s="192"/>
      <c r="C19" s="192" t="s">
        <v>133</v>
      </c>
      <c r="D19" s="134" t="s">
        <v>122</v>
      </c>
      <c r="E19" s="152" t="s">
        <v>134</v>
      </c>
      <c r="F19" s="154">
        <v>41148130138178</v>
      </c>
      <c r="G19" s="134">
        <v>5</v>
      </c>
      <c r="H19" s="134">
        <v>4</v>
      </c>
      <c r="I19" s="134">
        <v>129</v>
      </c>
      <c r="J19" s="136">
        <v>110</v>
      </c>
      <c r="K19" s="121">
        <f t="shared" si="1"/>
        <v>645</v>
      </c>
      <c r="L19" s="134">
        <v>43.9</v>
      </c>
      <c r="M19" s="136">
        <v>40</v>
      </c>
      <c r="N19" s="134">
        <v>12.42</v>
      </c>
      <c r="O19" s="134">
        <v>15.63</v>
      </c>
      <c r="P19" s="134">
        <v>8.66</v>
      </c>
      <c r="Q19" s="135">
        <v>7.16</v>
      </c>
      <c r="R19" s="134">
        <v>43.8</v>
      </c>
      <c r="S19" s="136">
        <v>43</v>
      </c>
      <c r="T19" s="134">
        <v>6.5</v>
      </c>
      <c r="U19" s="136">
        <v>6</v>
      </c>
      <c r="V19" s="121" t="s">
        <v>113</v>
      </c>
      <c r="W19" s="136" t="s">
        <v>113</v>
      </c>
      <c r="X19" s="141">
        <f t="shared" si="0"/>
        <v>0.17272727272727262</v>
      </c>
    </row>
    <row r="20" spans="1:24" x14ac:dyDescent="0.25">
      <c r="A20" s="191"/>
      <c r="B20" s="192"/>
      <c r="C20" s="192"/>
      <c r="D20" s="134" t="s">
        <v>122</v>
      </c>
      <c r="E20" s="152" t="s">
        <v>135</v>
      </c>
      <c r="F20" s="154">
        <v>42149131139179</v>
      </c>
      <c r="G20" s="134">
        <v>5</v>
      </c>
      <c r="H20" s="134">
        <v>4</v>
      </c>
      <c r="I20" s="134">
        <v>129</v>
      </c>
      <c r="J20" s="136">
        <v>110</v>
      </c>
      <c r="K20" s="121">
        <f t="shared" si="1"/>
        <v>645</v>
      </c>
      <c r="L20" s="134">
        <v>43.9</v>
      </c>
      <c r="M20" s="136">
        <v>40</v>
      </c>
      <c r="N20" s="134">
        <v>12.42</v>
      </c>
      <c r="O20" s="134">
        <v>15.63</v>
      </c>
      <c r="P20" s="134">
        <v>8.66</v>
      </c>
      <c r="Q20" s="135">
        <v>7.16</v>
      </c>
      <c r="R20" s="134">
        <v>43.8</v>
      </c>
      <c r="S20" s="136">
        <v>43</v>
      </c>
      <c r="T20" s="134">
        <v>6.5</v>
      </c>
      <c r="U20" s="136">
        <v>6</v>
      </c>
      <c r="V20" s="121" t="s">
        <v>113</v>
      </c>
      <c r="W20" s="136" t="s">
        <v>113</v>
      </c>
      <c r="X20" s="141">
        <f t="shared" si="0"/>
        <v>0.17272727272727262</v>
      </c>
    </row>
    <row r="21" spans="1:24" x14ac:dyDescent="0.25">
      <c r="A21" s="191"/>
      <c r="B21" s="192"/>
      <c r="C21" s="192" t="s">
        <v>136</v>
      </c>
      <c r="D21" s="134" t="s">
        <v>122</v>
      </c>
      <c r="E21" s="152" t="s">
        <v>128</v>
      </c>
      <c r="F21" s="154">
        <v>128140194</v>
      </c>
      <c r="G21" s="134">
        <v>3</v>
      </c>
      <c r="H21" s="134">
        <v>4</v>
      </c>
      <c r="I21" s="134">
        <v>129</v>
      </c>
      <c r="J21" s="136">
        <v>110</v>
      </c>
      <c r="K21" s="121">
        <f t="shared" si="1"/>
        <v>387</v>
      </c>
      <c r="L21" s="134">
        <v>43.9</v>
      </c>
      <c r="M21" s="136">
        <v>40</v>
      </c>
      <c r="N21" s="134">
        <v>12.42</v>
      </c>
      <c r="O21" s="134">
        <v>15.63</v>
      </c>
      <c r="P21" s="134">
        <v>8.66</v>
      </c>
      <c r="Q21" s="135">
        <v>7.16</v>
      </c>
      <c r="R21" s="134">
        <v>43.8</v>
      </c>
      <c r="S21" s="136">
        <v>43</v>
      </c>
      <c r="T21" s="134">
        <v>6.5</v>
      </c>
      <c r="U21" s="136">
        <v>6</v>
      </c>
      <c r="V21" s="121" t="s">
        <v>113</v>
      </c>
      <c r="W21" s="136" t="s">
        <v>113</v>
      </c>
      <c r="X21" s="141">
        <f t="shared" si="0"/>
        <v>0.17272727272727262</v>
      </c>
    </row>
    <row r="22" spans="1:24" x14ac:dyDescent="0.25">
      <c r="A22" s="191"/>
      <c r="B22" s="192"/>
      <c r="C22" s="192"/>
      <c r="D22" s="134" t="s">
        <v>122</v>
      </c>
      <c r="E22" s="152" t="s">
        <v>137</v>
      </c>
      <c r="F22" s="154">
        <v>129141195</v>
      </c>
      <c r="G22" s="134">
        <v>3</v>
      </c>
      <c r="H22" s="134">
        <v>4</v>
      </c>
      <c r="I22" s="134">
        <v>129</v>
      </c>
      <c r="J22" s="136">
        <v>110</v>
      </c>
      <c r="K22" s="121">
        <f t="shared" si="1"/>
        <v>387</v>
      </c>
      <c r="L22" s="134">
        <v>43.9</v>
      </c>
      <c r="M22" s="136">
        <v>40</v>
      </c>
      <c r="N22" s="134">
        <v>12.42</v>
      </c>
      <c r="O22" s="134">
        <v>15.63</v>
      </c>
      <c r="P22" s="134">
        <v>8.66</v>
      </c>
      <c r="Q22" s="135">
        <v>7.16</v>
      </c>
      <c r="R22" s="134">
        <v>43.8</v>
      </c>
      <c r="S22" s="136">
        <v>43</v>
      </c>
      <c r="T22" s="134">
        <v>6.5</v>
      </c>
      <c r="U22" s="136">
        <v>6</v>
      </c>
      <c r="V22" s="121" t="s">
        <v>113</v>
      </c>
      <c r="W22" s="136" t="s">
        <v>113</v>
      </c>
      <c r="X22" s="141">
        <f t="shared" si="0"/>
        <v>0.17272727272727262</v>
      </c>
    </row>
    <row r="23" spans="1:24" x14ac:dyDescent="0.25">
      <c r="A23" s="191"/>
      <c r="B23" s="192"/>
      <c r="C23" s="192" t="s">
        <v>138</v>
      </c>
      <c r="D23" s="134" t="s">
        <v>139</v>
      </c>
      <c r="E23" s="152" t="s">
        <v>140</v>
      </c>
      <c r="F23" s="154">
        <v>86173169171</v>
      </c>
      <c r="G23" s="134">
        <v>4</v>
      </c>
      <c r="H23" s="134">
        <v>4</v>
      </c>
      <c r="I23" s="134">
        <v>154</v>
      </c>
      <c r="J23" s="136">
        <v>120</v>
      </c>
      <c r="K23" s="121">
        <f t="shared" si="1"/>
        <v>616</v>
      </c>
      <c r="L23" s="134">
        <v>41.5</v>
      </c>
      <c r="M23" s="136">
        <v>40</v>
      </c>
      <c r="N23" s="134">
        <v>12.41</v>
      </c>
      <c r="O23" s="134">
        <v>12.51</v>
      </c>
      <c r="P23" s="134">
        <v>7.1</v>
      </c>
      <c r="Q23" s="135">
        <v>24.18</v>
      </c>
      <c r="R23" s="134">
        <v>56.2</v>
      </c>
      <c r="S23" s="136">
        <v>43</v>
      </c>
      <c r="T23" s="134">
        <v>6</v>
      </c>
      <c r="U23" s="136">
        <v>6</v>
      </c>
      <c r="V23" s="121" t="s">
        <v>113</v>
      </c>
      <c r="W23" s="136" t="s">
        <v>113</v>
      </c>
      <c r="X23" s="141">
        <f t="shared" si="0"/>
        <v>0.28333333333333344</v>
      </c>
    </row>
    <row r="24" spans="1:24" x14ac:dyDescent="0.25">
      <c r="A24" s="191"/>
      <c r="B24" s="192"/>
      <c r="C24" s="192"/>
      <c r="D24" s="134" t="s">
        <v>139</v>
      </c>
      <c r="E24" s="152" t="s">
        <v>141</v>
      </c>
      <c r="F24" s="154">
        <v>87174170172</v>
      </c>
      <c r="G24" s="134">
        <v>4</v>
      </c>
      <c r="H24" s="134">
        <v>4</v>
      </c>
      <c r="I24" s="134">
        <v>154</v>
      </c>
      <c r="J24" s="136">
        <v>120</v>
      </c>
      <c r="K24" s="121">
        <f t="shared" si="1"/>
        <v>616</v>
      </c>
      <c r="L24" s="134">
        <v>41.5</v>
      </c>
      <c r="M24" s="136">
        <v>40</v>
      </c>
      <c r="N24" s="134">
        <v>12.41</v>
      </c>
      <c r="O24" s="134">
        <v>12.51</v>
      </c>
      <c r="P24" s="134">
        <v>7.1</v>
      </c>
      <c r="Q24" s="135">
        <v>24.18</v>
      </c>
      <c r="R24" s="134">
        <v>56.2</v>
      </c>
      <c r="S24" s="136">
        <v>43</v>
      </c>
      <c r="T24" s="134">
        <v>6</v>
      </c>
      <c r="U24" s="136">
        <v>6</v>
      </c>
      <c r="V24" s="121" t="s">
        <v>113</v>
      </c>
      <c r="W24" s="136" t="s">
        <v>113</v>
      </c>
      <c r="X24" s="141">
        <f t="shared" si="0"/>
        <v>0.28333333333333344</v>
      </c>
    </row>
    <row r="25" spans="1:24" x14ac:dyDescent="0.25">
      <c r="A25" s="191"/>
      <c r="B25" s="192"/>
      <c r="C25" s="192" t="s">
        <v>142</v>
      </c>
      <c r="D25" s="134" t="s">
        <v>139</v>
      </c>
      <c r="E25" s="152" t="s">
        <v>143</v>
      </c>
      <c r="F25" s="152">
        <v>196</v>
      </c>
      <c r="G25" s="134">
        <v>1</v>
      </c>
      <c r="H25" s="134">
        <v>4</v>
      </c>
      <c r="I25" s="134">
        <v>130</v>
      </c>
      <c r="J25" s="136">
        <v>110</v>
      </c>
      <c r="K25" s="121">
        <f t="shared" si="1"/>
        <v>130</v>
      </c>
      <c r="L25" s="134">
        <v>47.7</v>
      </c>
      <c r="M25" s="136">
        <v>40</v>
      </c>
      <c r="N25" s="134">
        <v>13.16</v>
      </c>
      <c r="O25" s="134">
        <v>12</v>
      </c>
      <c r="P25" s="134">
        <v>11.14</v>
      </c>
      <c r="Q25" s="135">
        <v>7.16</v>
      </c>
      <c r="R25" s="134">
        <v>43.5</v>
      </c>
      <c r="S25" s="136">
        <v>43</v>
      </c>
      <c r="T25" s="134">
        <v>6.7</v>
      </c>
      <c r="U25" s="136">
        <v>6</v>
      </c>
      <c r="V25" s="121" t="s">
        <v>113</v>
      </c>
      <c r="W25" s="136" t="s">
        <v>113</v>
      </c>
      <c r="X25" s="141">
        <f t="shared" si="0"/>
        <v>0.18181818181818188</v>
      </c>
    </row>
    <row r="26" spans="1:24" x14ac:dyDescent="0.25">
      <c r="A26" s="191"/>
      <c r="B26" s="192"/>
      <c r="C26" s="192"/>
      <c r="D26" s="134" t="s">
        <v>92</v>
      </c>
      <c r="E26" s="152" t="s">
        <v>144</v>
      </c>
      <c r="F26" s="152">
        <v>197</v>
      </c>
      <c r="G26" s="134">
        <v>1</v>
      </c>
      <c r="H26" s="134">
        <v>3</v>
      </c>
      <c r="I26" s="134">
        <v>108.6</v>
      </c>
      <c r="J26" s="136">
        <v>92</v>
      </c>
      <c r="K26" s="121">
        <f t="shared" si="1"/>
        <v>108.6</v>
      </c>
      <c r="L26" s="134">
        <v>37.1</v>
      </c>
      <c r="M26" s="136">
        <v>34</v>
      </c>
      <c r="N26" s="134">
        <v>13.08</v>
      </c>
      <c r="O26" s="134">
        <v>11.47</v>
      </c>
      <c r="P26" s="134">
        <v>7.16</v>
      </c>
      <c r="Q26" s="155"/>
      <c r="R26" s="134">
        <v>32.200000000000003</v>
      </c>
      <c r="S26" s="136">
        <v>32</v>
      </c>
      <c r="T26" s="134">
        <v>5.5</v>
      </c>
      <c r="U26" s="136">
        <v>5</v>
      </c>
      <c r="V26" s="121" t="s">
        <v>113</v>
      </c>
      <c r="W26" s="136" t="s">
        <v>113</v>
      </c>
      <c r="X26" s="141">
        <f t="shared" si="0"/>
        <v>0.18043478260869561</v>
      </c>
    </row>
    <row r="27" spans="1:24" x14ac:dyDescent="0.25">
      <c r="A27" s="156"/>
      <c r="B27" s="156"/>
      <c r="C27" s="156"/>
      <c r="D27" s="127"/>
      <c r="E27" s="156"/>
      <c r="F27" s="156"/>
      <c r="G27" s="156"/>
      <c r="H27" s="156"/>
      <c r="I27" s="156"/>
      <c r="J27" s="156"/>
      <c r="K27" s="157">
        <f>SUM(K9:K26)</f>
        <v>6355.8</v>
      </c>
      <c r="L27" s="156"/>
      <c r="M27" s="156"/>
      <c r="N27" s="156"/>
      <c r="O27" s="156"/>
      <c r="P27" s="156"/>
      <c r="Q27" s="156"/>
      <c r="R27" s="156"/>
      <c r="S27" s="156"/>
      <c r="T27" s="156"/>
      <c r="U27" s="156"/>
      <c r="V27" s="156"/>
      <c r="W27" s="156"/>
      <c r="X27" s="138"/>
    </row>
    <row r="28" spans="1:24" ht="26.25" customHeight="1" x14ac:dyDescent="0.25">
      <c r="A28" s="191" t="s">
        <v>145</v>
      </c>
      <c r="B28" s="190" t="s">
        <v>56</v>
      </c>
      <c r="C28" s="190" t="s">
        <v>106</v>
      </c>
      <c r="D28" s="131"/>
      <c r="E28" s="190" t="s">
        <v>57</v>
      </c>
      <c r="F28" s="190" t="s">
        <v>58</v>
      </c>
      <c r="G28" s="190" t="s">
        <v>59</v>
      </c>
      <c r="H28" s="131" t="s">
        <v>60</v>
      </c>
      <c r="I28" s="190" t="s">
        <v>61</v>
      </c>
      <c r="J28" s="190"/>
      <c r="K28" s="190" t="s">
        <v>62</v>
      </c>
      <c r="L28" s="190" t="s">
        <v>387</v>
      </c>
      <c r="M28" s="190"/>
      <c r="N28" s="190" t="s">
        <v>107</v>
      </c>
      <c r="O28" s="190" t="s">
        <v>108</v>
      </c>
      <c r="P28" s="190" t="s">
        <v>109</v>
      </c>
      <c r="Q28" s="190" t="s">
        <v>110</v>
      </c>
      <c r="R28" s="190" t="s">
        <v>67</v>
      </c>
      <c r="S28" s="190"/>
      <c r="T28" s="190" t="s">
        <v>68</v>
      </c>
      <c r="U28" s="190"/>
      <c r="V28" s="190" t="s">
        <v>69</v>
      </c>
      <c r="W28" s="190"/>
      <c r="X28" s="186" t="s">
        <v>297</v>
      </c>
    </row>
    <row r="29" spans="1:24" ht="39" customHeight="1" x14ac:dyDescent="0.25">
      <c r="A29" s="191"/>
      <c r="B29" s="190"/>
      <c r="C29" s="190"/>
      <c r="D29" s="131"/>
      <c r="E29" s="190"/>
      <c r="F29" s="190"/>
      <c r="G29" s="190"/>
      <c r="H29" s="131" t="s">
        <v>71</v>
      </c>
      <c r="I29" s="131" t="s">
        <v>72</v>
      </c>
      <c r="J29" s="131" t="s">
        <v>73</v>
      </c>
      <c r="K29" s="190"/>
      <c r="L29" s="131" t="s">
        <v>72</v>
      </c>
      <c r="M29" s="131" t="s">
        <v>73</v>
      </c>
      <c r="N29" s="190"/>
      <c r="O29" s="190"/>
      <c r="P29" s="190"/>
      <c r="Q29" s="190"/>
      <c r="R29" s="131" t="s">
        <v>72</v>
      </c>
      <c r="S29" s="131" t="s">
        <v>73</v>
      </c>
      <c r="T29" s="131" t="s">
        <v>72</v>
      </c>
      <c r="U29" s="131" t="s">
        <v>73</v>
      </c>
      <c r="V29" s="131" t="s">
        <v>72</v>
      </c>
      <c r="W29" s="131" t="s">
        <v>73</v>
      </c>
      <c r="X29" s="186"/>
    </row>
    <row r="30" spans="1:24" x14ac:dyDescent="0.25">
      <c r="A30" s="191"/>
      <c r="B30" s="192">
        <f>SUM(G30:G104)</f>
        <v>143</v>
      </c>
      <c r="C30" s="192" t="s">
        <v>146</v>
      </c>
      <c r="D30" s="134" t="s">
        <v>94</v>
      </c>
      <c r="E30" s="134" t="s">
        <v>147</v>
      </c>
      <c r="F30" s="134" t="s">
        <v>148</v>
      </c>
      <c r="G30" s="134">
        <v>3</v>
      </c>
      <c r="H30" s="134">
        <v>3</v>
      </c>
      <c r="I30" s="134">
        <v>126</v>
      </c>
      <c r="J30" s="136">
        <v>110</v>
      </c>
      <c r="K30" s="121">
        <f t="shared" ref="K30:K61" si="2">SUM(G30*I30)</f>
        <v>378</v>
      </c>
      <c r="L30" s="134">
        <v>38</v>
      </c>
      <c r="M30" s="136">
        <v>37</v>
      </c>
      <c r="N30" s="134">
        <v>11.7</v>
      </c>
      <c r="O30" s="134">
        <v>11.8</v>
      </c>
      <c r="P30" s="134">
        <v>11.8</v>
      </c>
      <c r="Q30" s="153"/>
      <c r="R30" s="134">
        <v>36</v>
      </c>
      <c r="S30" s="136">
        <v>36</v>
      </c>
      <c r="T30" s="134">
        <v>6.5</v>
      </c>
      <c r="U30" s="136">
        <v>6</v>
      </c>
      <c r="V30" s="121" t="s">
        <v>113</v>
      </c>
      <c r="W30" s="136" t="s">
        <v>113</v>
      </c>
      <c r="X30" s="141">
        <f t="shared" ref="X30:X61" si="3">I30/J30-100%</f>
        <v>0.1454545454545455</v>
      </c>
    </row>
    <row r="31" spans="1:24" x14ac:dyDescent="0.25">
      <c r="A31" s="191"/>
      <c r="B31" s="192"/>
      <c r="C31" s="192"/>
      <c r="D31" s="134" t="s">
        <v>94</v>
      </c>
      <c r="E31" s="134" t="s">
        <v>149</v>
      </c>
      <c r="F31" s="134">
        <v>96</v>
      </c>
      <c r="G31" s="134">
        <v>1</v>
      </c>
      <c r="H31" s="134">
        <v>3</v>
      </c>
      <c r="I31" s="134">
        <v>126</v>
      </c>
      <c r="J31" s="136">
        <v>110</v>
      </c>
      <c r="K31" s="121">
        <f t="shared" si="2"/>
        <v>126</v>
      </c>
      <c r="L31" s="134">
        <v>41</v>
      </c>
      <c r="M31" s="136">
        <v>37</v>
      </c>
      <c r="N31" s="134">
        <v>11.7</v>
      </c>
      <c r="O31" s="134">
        <v>11.8</v>
      </c>
      <c r="P31" s="134">
        <v>11.8</v>
      </c>
      <c r="Q31" s="153"/>
      <c r="R31" s="134">
        <v>36</v>
      </c>
      <c r="S31" s="136">
        <v>36</v>
      </c>
      <c r="T31" s="134">
        <v>6.5</v>
      </c>
      <c r="U31" s="136">
        <v>6</v>
      </c>
      <c r="V31" s="121" t="s">
        <v>113</v>
      </c>
      <c r="W31" s="136" t="s">
        <v>113</v>
      </c>
      <c r="X31" s="141">
        <f t="shared" si="3"/>
        <v>0.1454545454545455</v>
      </c>
    </row>
    <row r="32" spans="1:24" x14ac:dyDescent="0.25">
      <c r="A32" s="191"/>
      <c r="B32" s="192"/>
      <c r="C32" s="192"/>
      <c r="D32" s="134" t="s">
        <v>94</v>
      </c>
      <c r="E32" s="134" t="s">
        <v>150</v>
      </c>
      <c r="F32" s="134" t="s">
        <v>151</v>
      </c>
      <c r="G32" s="134">
        <v>3</v>
      </c>
      <c r="H32" s="134">
        <v>3</v>
      </c>
      <c r="I32" s="134">
        <v>143</v>
      </c>
      <c r="J32" s="136">
        <v>110</v>
      </c>
      <c r="K32" s="121">
        <f t="shared" si="2"/>
        <v>429</v>
      </c>
      <c r="L32" s="134">
        <v>41.5</v>
      </c>
      <c r="M32" s="136">
        <v>37</v>
      </c>
      <c r="N32" s="134">
        <v>13.8</v>
      </c>
      <c r="O32" s="134">
        <v>12.2</v>
      </c>
      <c r="P32" s="134">
        <v>14</v>
      </c>
      <c r="Q32" s="153"/>
      <c r="R32" s="134">
        <v>41</v>
      </c>
      <c r="S32" s="136">
        <v>36</v>
      </c>
      <c r="T32" s="134">
        <v>6.5</v>
      </c>
      <c r="U32" s="136">
        <v>6</v>
      </c>
      <c r="V32" s="121" t="s">
        <v>152</v>
      </c>
      <c r="W32" s="136" t="s">
        <v>152</v>
      </c>
      <c r="X32" s="141">
        <f t="shared" si="3"/>
        <v>0.30000000000000004</v>
      </c>
    </row>
    <row r="33" spans="1:24" x14ac:dyDescent="0.25">
      <c r="A33" s="191"/>
      <c r="B33" s="192"/>
      <c r="C33" s="192"/>
      <c r="D33" s="134" t="s">
        <v>94</v>
      </c>
      <c r="E33" s="134" t="s">
        <v>153</v>
      </c>
      <c r="F33" s="134">
        <v>103</v>
      </c>
      <c r="G33" s="134">
        <v>1</v>
      </c>
      <c r="H33" s="134">
        <v>3</v>
      </c>
      <c r="I33" s="134">
        <v>143</v>
      </c>
      <c r="J33" s="136">
        <v>110</v>
      </c>
      <c r="K33" s="121">
        <f t="shared" si="2"/>
        <v>143</v>
      </c>
      <c r="L33" s="134">
        <v>41.5</v>
      </c>
      <c r="M33" s="136">
        <v>37</v>
      </c>
      <c r="N33" s="134">
        <v>13.8</v>
      </c>
      <c r="O33" s="134">
        <v>12.2</v>
      </c>
      <c r="P33" s="134">
        <v>14</v>
      </c>
      <c r="Q33" s="153"/>
      <c r="R33" s="134">
        <v>41</v>
      </c>
      <c r="S33" s="136">
        <v>36</v>
      </c>
      <c r="T33" s="134">
        <v>6.5</v>
      </c>
      <c r="U33" s="136">
        <v>6</v>
      </c>
      <c r="V33" s="121" t="s">
        <v>113</v>
      </c>
      <c r="W33" s="136" t="s">
        <v>113</v>
      </c>
      <c r="X33" s="141">
        <f t="shared" si="3"/>
        <v>0.30000000000000004</v>
      </c>
    </row>
    <row r="34" spans="1:24" x14ac:dyDescent="0.25">
      <c r="A34" s="191"/>
      <c r="B34" s="192"/>
      <c r="C34" s="192" t="s">
        <v>154</v>
      </c>
      <c r="D34" s="134" t="s">
        <v>92</v>
      </c>
      <c r="E34" s="134" t="s">
        <v>155</v>
      </c>
      <c r="F34" s="134">
        <v>30</v>
      </c>
      <c r="G34" s="134">
        <v>1</v>
      </c>
      <c r="H34" s="134">
        <v>3</v>
      </c>
      <c r="I34" s="134">
        <v>110</v>
      </c>
      <c r="J34" s="136">
        <v>92</v>
      </c>
      <c r="K34" s="121">
        <f t="shared" si="2"/>
        <v>110</v>
      </c>
      <c r="L34" s="134">
        <v>36.4</v>
      </c>
      <c r="M34" s="136">
        <v>34</v>
      </c>
      <c r="N34" s="134">
        <v>14.97</v>
      </c>
      <c r="O34" s="134">
        <v>11.69</v>
      </c>
      <c r="P34" s="134">
        <v>7.72</v>
      </c>
      <c r="Q34" s="153"/>
      <c r="R34" s="134">
        <v>34.299999999999997</v>
      </c>
      <c r="S34" s="136">
        <v>32</v>
      </c>
      <c r="T34" s="134">
        <v>5</v>
      </c>
      <c r="U34" s="136">
        <v>5</v>
      </c>
      <c r="V34" s="121" t="s">
        <v>113</v>
      </c>
      <c r="W34" s="136" t="s">
        <v>113</v>
      </c>
      <c r="X34" s="141">
        <f t="shared" si="3"/>
        <v>0.19565217391304346</v>
      </c>
    </row>
    <row r="35" spans="1:24" x14ac:dyDescent="0.25">
      <c r="A35" s="191"/>
      <c r="B35" s="192"/>
      <c r="C35" s="192"/>
      <c r="D35" s="134" t="s">
        <v>92</v>
      </c>
      <c r="E35" s="134" t="s">
        <v>156</v>
      </c>
      <c r="F35" s="134">
        <v>31</v>
      </c>
      <c r="G35" s="134">
        <v>1</v>
      </c>
      <c r="H35" s="134">
        <v>3</v>
      </c>
      <c r="I35" s="134">
        <v>110</v>
      </c>
      <c r="J35" s="136">
        <v>92</v>
      </c>
      <c r="K35" s="121">
        <f t="shared" si="2"/>
        <v>110</v>
      </c>
      <c r="L35" s="134">
        <v>36.4</v>
      </c>
      <c r="M35" s="136">
        <v>34</v>
      </c>
      <c r="N35" s="134">
        <v>14.97</v>
      </c>
      <c r="O35" s="134">
        <v>11.69</v>
      </c>
      <c r="P35" s="134">
        <v>7.72</v>
      </c>
      <c r="Q35" s="153"/>
      <c r="R35" s="134">
        <v>34.299999999999997</v>
      </c>
      <c r="S35" s="136">
        <v>32</v>
      </c>
      <c r="T35" s="134">
        <v>5</v>
      </c>
      <c r="U35" s="136">
        <v>5</v>
      </c>
      <c r="V35" s="121" t="s">
        <v>113</v>
      </c>
      <c r="W35" s="136" t="s">
        <v>113</v>
      </c>
      <c r="X35" s="141">
        <f t="shared" si="3"/>
        <v>0.19565217391304346</v>
      </c>
    </row>
    <row r="36" spans="1:24" x14ac:dyDescent="0.25">
      <c r="A36" s="191"/>
      <c r="B36" s="192"/>
      <c r="C36" s="192"/>
      <c r="D36" s="134" t="s">
        <v>92</v>
      </c>
      <c r="E36" s="134" t="s">
        <v>157</v>
      </c>
      <c r="F36" s="134">
        <v>32</v>
      </c>
      <c r="G36" s="134">
        <v>1</v>
      </c>
      <c r="H36" s="134">
        <v>3</v>
      </c>
      <c r="I36" s="134">
        <v>110</v>
      </c>
      <c r="J36" s="136">
        <v>92</v>
      </c>
      <c r="K36" s="121">
        <f t="shared" si="2"/>
        <v>110</v>
      </c>
      <c r="L36" s="134">
        <v>36.4</v>
      </c>
      <c r="M36" s="136">
        <v>34</v>
      </c>
      <c r="N36" s="134">
        <v>14.97</v>
      </c>
      <c r="O36" s="134">
        <v>11.69</v>
      </c>
      <c r="P36" s="134">
        <v>7.72</v>
      </c>
      <c r="Q36" s="153"/>
      <c r="R36" s="134">
        <v>34.299999999999997</v>
      </c>
      <c r="S36" s="136">
        <v>32</v>
      </c>
      <c r="T36" s="134">
        <v>5</v>
      </c>
      <c r="U36" s="136">
        <v>5</v>
      </c>
      <c r="V36" s="121" t="s">
        <v>113</v>
      </c>
      <c r="W36" s="136" t="s">
        <v>113</v>
      </c>
      <c r="X36" s="141">
        <f t="shared" si="3"/>
        <v>0.19565217391304346</v>
      </c>
    </row>
    <row r="37" spans="1:24" ht="15.75" customHeight="1" x14ac:dyDescent="0.25">
      <c r="A37" s="191"/>
      <c r="B37" s="192"/>
      <c r="C37" s="192" t="s">
        <v>158</v>
      </c>
      <c r="D37" s="134" t="s">
        <v>92</v>
      </c>
      <c r="E37" s="134" t="s">
        <v>159</v>
      </c>
      <c r="F37" s="134" t="s">
        <v>272</v>
      </c>
      <c r="G37" s="134">
        <v>6</v>
      </c>
      <c r="H37" s="134">
        <v>3</v>
      </c>
      <c r="I37" s="134">
        <v>110</v>
      </c>
      <c r="J37" s="136">
        <v>92</v>
      </c>
      <c r="K37" s="121">
        <f t="shared" si="2"/>
        <v>660</v>
      </c>
      <c r="L37" s="134">
        <v>36.4</v>
      </c>
      <c r="M37" s="136">
        <v>34</v>
      </c>
      <c r="N37" s="134">
        <v>14.97</v>
      </c>
      <c r="O37" s="134">
        <v>11.69</v>
      </c>
      <c r="P37" s="134">
        <v>7.72</v>
      </c>
      <c r="Q37" s="153"/>
      <c r="R37" s="134">
        <v>34.299999999999997</v>
      </c>
      <c r="S37" s="136">
        <v>32</v>
      </c>
      <c r="T37" s="134">
        <v>5</v>
      </c>
      <c r="U37" s="136">
        <v>5</v>
      </c>
      <c r="V37" s="121" t="s">
        <v>113</v>
      </c>
      <c r="W37" s="136" t="s">
        <v>113</v>
      </c>
      <c r="X37" s="141">
        <f t="shared" si="3"/>
        <v>0.19565217391304346</v>
      </c>
    </row>
    <row r="38" spans="1:24" x14ac:dyDescent="0.25">
      <c r="A38" s="191"/>
      <c r="B38" s="192"/>
      <c r="C38" s="192"/>
      <c r="D38" s="134" t="s">
        <v>92</v>
      </c>
      <c r="E38" s="134" t="s">
        <v>160</v>
      </c>
      <c r="F38" s="134" t="s">
        <v>273</v>
      </c>
      <c r="G38" s="134">
        <v>6</v>
      </c>
      <c r="H38" s="134">
        <v>3</v>
      </c>
      <c r="I38" s="134">
        <v>110</v>
      </c>
      <c r="J38" s="136">
        <v>92</v>
      </c>
      <c r="K38" s="121">
        <f t="shared" si="2"/>
        <v>660</v>
      </c>
      <c r="L38" s="134">
        <v>36.4</v>
      </c>
      <c r="M38" s="136">
        <v>34</v>
      </c>
      <c r="N38" s="134">
        <v>14.97</v>
      </c>
      <c r="O38" s="134">
        <v>11.69</v>
      </c>
      <c r="P38" s="134">
        <v>7.72</v>
      </c>
      <c r="Q38" s="153"/>
      <c r="R38" s="134">
        <v>34.299999999999997</v>
      </c>
      <c r="S38" s="136">
        <v>32</v>
      </c>
      <c r="T38" s="134">
        <v>5</v>
      </c>
      <c r="U38" s="136">
        <v>5</v>
      </c>
      <c r="V38" s="121" t="s">
        <v>113</v>
      </c>
      <c r="W38" s="136" t="s">
        <v>113</v>
      </c>
      <c r="X38" s="141">
        <f t="shared" si="3"/>
        <v>0.19565217391304346</v>
      </c>
    </row>
    <row r="39" spans="1:24" x14ac:dyDescent="0.25">
      <c r="A39" s="191"/>
      <c r="B39" s="192"/>
      <c r="C39" s="192"/>
      <c r="D39" s="134" t="s">
        <v>92</v>
      </c>
      <c r="E39" s="134" t="s">
        <v>161</v>
      </c>
      <c r="F39" s="134" t="s">
        <v>274</v>
      </c>
      <c r="G39" s="134">
        <v>6</v>
      </c>
      <c r="H39" s="134">
        <v>3</v>
      </c>
      <c r="I39" s="134">
        <v>110</v>
      </c>
      <c r="J39" s="136">
        <v>92</v>
      </c>
      <c r="K39" s="121">
        <f t="shared" si="2"/>
        <v>660</v>
      </c>
      <c r="L39" s="134">
        <v>36.4</v>
      </c>
      <c r="M39" s="136">
        <v>34</v>
      </c>
      <c r="N39" s="134">
        <v>14.97</v>
      </c>
      <c r="O39" s="134">
        <v>11.69</v>
      </c>
      <c r="P39" s="134">
        <v>7.72</v>
      </c>
      <c r="Q39" s="153"/>
      <c r="R39" s="134">
        <v>34.299999999999997</v>
      </c>
      <c r="S39" s="136">
        <v>32</v>
      </c>
      <c r="T39" s="134">
        <v>5</v>
      </c>
      <c r="U39" s="136">
        <v>5</v>
      </c>
      <c r="V39" s="121" t="s">
        <v>113</v>
      </c>
      <c r="W39" s="136" t="s">
        <v>113</v>
      </c>
      <c r="X39" s="141">
        <f t="shared" si="3"/>
        <v>0.19565217391304346</v>
      </c>
    </row>
    <row r="40" spans="1:24" x14ac:dyDescent="0.25">
      <c r="A40" s="191"/>
      <c r="B40" s="192"/>
      <c r="C40" s="192" t="s">
        <v>162</v>
      </c>
      <c r="D40" s="134" t="s">
        <v>92</v>
      </c>
      <c r="E40" s="134" t="s">
        <v>163</v>
      </c>
      <c r="F40" s="134">
        <v>58</v>
      </c>
      <c r="G40" s="134">
        <v>1</v>
      </c>
      <c r="H40" s="134">
        <v>3</v>
      </c>
      <c r="I40" s="134">
        <v>110</v>
      </c>
      <c r="J40" s="136">
        <v>92</v>
      </c>
      <c r="K40" s="121">
        <f t="shared" si="2"/>
        <v>110</v>
      </c>
      <c r="L40" s="134">
        <v>36.4</v>
      </c>
      <c r="M40" s="136">
        <v>34</v>
      </c>
      <c r="N40" s="134">
        <v>14.97</v>
      </c>
      <c r="O40" s="134">
        <v>11.69</v>
      </c>
      <c r="P40" s="134">
        <v>7.72</v>
      </c>
      <c r="Q40" s="153"/>
      <c r="R40" s="134">
        <v>34.299999999999997</v>
      </c>
      <c r="S40" s="136">
        <v>32</v>
      </c>
      <c r="T40" s="134">
        <v>5</v>
      </c>
      <c r="U40" s="136">
        <v>5</v>
      </c>
      <c r="V40" s="121" t="s">
        <v>113</v>
      </c>
      <c r="W40" s="136" t="s">
        <v>113</v>
      </c>
      <c r="X40" s="141">
        <f t="shared" si="3"/>
        <v>0.19565217391304346</v>
      </c>
    </row>
    <row r="41" spans="1:24" x14ac:dyDescent="0.25">
      <c r="A41" s="191"/>
      <c r="B41" s="192"/>
      <c r="C41" s="192"/>
      <c r="D41" s="134" t="s">
        <v>92</v>
      </c>
      <c r="E41" s="134" t="s">
        <v>164</v>
      </c>
      <c r="F41" s="134">
        <v>59</v>
      </c>
      <c r="G41" s="134">
        <v>1</v>
      </c>
      <c r="H41" s="134">
        <v>3</v>
      </c>
      <c r="I41" s="134">
        <v>110</v>
      </c>
      <c r="J41" s="136">
        <v>92</v>
      </c>
      <c r="K41" s="121">
        <f t="shared" si="2"/>
        <v>110</v>
      </c>
      <c r="L41" s="134">
        <v>36.4</v>
      </c>
      <c r="M41" s="136">
        <v>34</v>
      </c>
      <c r="N41" s="134">
        <v>14.97</v>
      </c>
      <c r="O41" s="134">
        <v>11.69</v>
      </c>
      <c r="P41" s="134">
        <v>7.72</v>
      </c>
      <c r="Q41" s="153"/>
      <c r="R41" s="134">
        <v>34.299999999999997</v>
      </c>
      <c r="S41" s="136">
        <v>32</v>
      </c>
      <c r="T41" s="134">
        <v>5</v>
      </c>
      <c r="U41" s="136">
        <v>5</v>
      </c>
      <c r="V41" s="121" t="s">
        <v>113</v>
      </c>
      <c r="W41" s="136" t="s">
        <v>113</v>
      </c>
      <c r="X41" s="141">
        <f t="shared" si="3"/>
        <v>0.19565217391304346</v>
      </c>
    </row>
    <row r="42" spans="1:24" x14ac:dyDescent="0.25">
      <c r="A42" s="191"/>
      <c r="B42" s="192"/>
      <c r="C42" s="192"/>
      <c r="D42" s="134" t="s">
        <v>92</v>
      </c>
      <c r="E42" s="134" t="s">
        <v>165</v>
      </c>
      <c r="F42" s="134">
        <v>60</v>
      </c>
      <c r="G42" s="134">
        <v>1</v>
      </c>
      <c r="H42" s="134">
        <v>3</v>
      </c>
      <c r="I42" s="134">
        <v>110</v>
      </c>
      <c r="J42" s="136">
        <v>92</v>
      </c>
      <c r="K42" s="121">
        <f t="shared" si="2"/>
        <v>110</v>
      </c>
      <c r="L42" s="134">
        <v>36.4</v>
      </c>
      <c r="M42" s="136">
        <v>34</v>
      </c>
      <c r="N42" s="134">
        <v>14.97</v>
      </c>
      <c r="O42" s="134">
        <v>11.69</v>
      </c>
      <c r="P42" s="134">
        <v>7.72</v>
      </c>
      <c r="Q42" s="153"/>
      <c r="R42" s="134">
        <v>34.299999999999997</v>
      </c>
      <c r="S42" s="136">
        <v>32</v>
      </c>
      <c r="T42" s="134">
        <v>5</v>
      </c>
      <c r="U42" s="136">
        <v>5</v>
      </c>
      <c r="V42" s="121" t="s">
        <v>113</v>
      </c>
      <c r="W42" s="136" t="s">
        <v>113</v>
      </c>
      <c r="X42" s="141">
        <f t="shared" si="3"/>
        <v>0.19565217391304346</v>
      </c>
    </row>
    <row r="43" spans="1:24" x14ac:dyDescent="0.25">
      <c r="A43" s="191"/>
      <c r="B43" s="192"/>
      <c r="C43" s="192" t="s">
        <v>166</v>
      </c>
      <c r="D43" s="134" t="s">
        <v>92</v>
      </c>
      <c r="E43" s="134" t="s">
        <v>163</v>
      </c>
      <c r="F43" s="134">
        <v>150</v>
      </c>
      <c r="G43" s="134">
        <v>1</v>
      </c>
      <c r="H43" s="134">
        <v>3</v>
      </c>
      <c r="I43" s="134">
        <v>110</v>
      </c>
      <c r="J43" s="136">
        <v>92</v>
      </c>
      <c r="K43" s="121">
        <f t="shared" si="2"/>
        <v>110</v>
      </c>
      <c r="L43" s="134">
        <v>36.4</v>
      </c>
      <c r="M43" s="136">
        <v>34</v>
      </c>
      <c r="N43" s="134">
        <v>14.97</v>
      </c>
      <c r="O43" s="134">
        <v>11.69</v>
      </c>
      <c r="P43" s="134">
        <v>7.72</v>
      </c>
      <c r="Q43" s="153"/>
      <c r="R43" s="134">
        <v>34.299999999999997</v>
      </c>
      <c r="S43" s="136">
        <v>32</v>
      </c>
      <c r="T43" s="134">
        <v>5</v>
      </c>
      <c r="U43" s="136">
        <v>5</v>
      </c>
      <c r="V43" s="121" t="s">
        <v>113</v>
      </c>
      <c r="W43" s="136" t="s">
        <v>113</v>
      </c>
      <c r="X43" s="141">
        <f t="shared" si="3"/>
        <v>0.19565217391304346</v>
      </c>
    </row>
    <row r="44" spans="1:24" x14ac:dyDescent="0.25">
      <c r="A44" s="191"/>
      <c r="B44" s="192"/>
      <c r="C44" s="192"/>
      <c r="D44" s="134" t="s">
        <v>92</v>
      </c>
      <c r="E44" s="134" t="s">
        <v>167</v>
      </c>
      <c r="F44" s="150">
        <v>151152</v>
      </c>
      <c r="G44" s="134">
        <v>2</v>
      </c>
      <c r="H44" s="134">
        <v>3</v>
      </c>
      <c r="I44" s="134">
        <v>110</v>
      </c>
      <c r="J44" s="136">
        <v>92</v>
      </c>
      <c r="K44" s="121">
        <f t="shared" si="2"/>
        <v>220</v>
      </c>
      <c r="L44" s="134">
        <v>36.4</v>
      </c>
      <c r="M44" s="136">
        <v>34</v>
      </c>
      <c r="N44" s="134">
        <v>14.97</v>
      </c>
      <c r="O44" s="134">
        <v>11.69</v>
      </c>
      <c r="P44" s="134">
        <v>7.72</v>
      </c>
      <c r="Q44" s="153"/>
      <c r="R44" s="134">
        <v>34.299999999999997</v>
      </c>
      <c r="S44" s="136">
        <v>32</v>
      </c>
      <c r="T44" s="134">
        <v>5</v>
      </c>
      <c r="U44" s="136">
        <v>5</v>
      </c>
      <c r="V44" s="121" t="s">
        <v>113</v>
      </c>
      <c r="W44" s="136" t="s">
        <v>113</v>
      </c>
      <c r="X44" s="141">
        <f t="shared" si="3"/>
        <v>0.19565217391304346</v>
      </c>
    </row>
    <row r="45" spans="1:24" x14ac:dyDescent="0.25">
      <c r="A45" s="191"/>
      <c r="B45" s="192"/>
      <c r="C45" s="192"/>
      <c r="D45" s="134" t="s">
        <v>92</v>
      </c>
      <c r="E45" s="134" t="s">
        <v>168</v>
      </c>
      <c r="F45" s="134">
        <v>153</v>
      </c>
      <c r="G45" s="134">
        <v>1</v>
      </c>
      <c r="H45" s="134">
        <v>3</v>
      </c>
      <c r="I45" s="134">
        <v>110</v>
      </c>
      <c r="J45" s="136">
        <v>92</v>
      </c>
      <c r="K45" s="121">
        <f t="shared" si="2"/>
        <v>110</v>
      </c>
      <c r="L45" s="134">
        <v>36.4</v>
      </c>
      <c r="M45" s="136">
        <v>34</v>
      </c>
      <c r="N45" s="134">
        <v>14.97</v>
      </c>
      <c r="O45" s="134">
        <v>11.69</v>
      </c>
      <c r="P45" s="134">
        <v>7.72</v>
      </c>
      <c r="Q45" s="153"/>
      <c r="R45" s="134">
        <v>34.299999999999997</v>
      </c>
      <c r="S45" s="136">
        <v>32</v>
      </c>
      <c r="T45" s="134">
        <v>5</v>
      </c>
      <c r="U45" s="136">
        <v>5</v>
      </c>
      <c r="V45" s="121" t="s">
        <v>113</v>
      </c>
      <c r="W45" s="136" t="s">
        <v>113</v>
      </c>
      <c r="X45" s="141">
        <f t="shared" si="3"/>
        <v>0.19565217391304346</v>
      </c>
    </row>
    <row r="46" spans="1:24" x14ac:dyDescent="0.25">
      <c r="A46" s="191"/>
      <c r="B46" s="192"/>
      <c r="C46" s="192" t="s">
        <v>147</v>
      </c>
      <c r="D46" s="134" t="s">
        <v>92</v>
      </c>
      <c r="E46" s="134" t="s">
        <v>163</v>
      </c>
      <c r="F46" s="150">
        <v>144163</v>
      </c>
      <c r="G46" s="134">
        <v>2</v>
      </c>
      <c r="H46" s="134">
        <v>3</v>
      </c>
      <c r="I46" s="134">
        <v>110</v>
      </c>
      <c r="J46" s="136">
        <v>92</v>
      </c>
      <c r="K46" s="121">
        <f t="shared" si="2"/>
        <v>220</v>
      </c>
      <c r="L46" s="134">
        <v>36.4</v>
      </c>
      <c r="M46" s="136">
        <v>34</v>
      </c>
      <c r="N46" s="134">
        <v>14.97</v>
      </c>
      <c r="O46" s="134">
        <v>11.69</v>
      </c>
      <c r="P46" s="134">
        <v>7.72</v>
      </c>
      <c r="Q46" s="153"/>
      <c r="R46" s="134">
        <v>34.299999999999997</v>
      </c>
      <c r="S46" s="136">
        <v>32</v>
      </c>
      <c r="T46" s="134">
        <v>5</v>
      </c>
      <c r="U46" s="136">
        <v>5</v>
      </c>
      <c r="V46" s="121" t="s">
        <v>113</v>
      </c>
      <c r="W46" s="136" t="s">
        <v>113</v>
      </c>
      <c r="X46" s="141">
        <f t="shared" si="3"/>
        <v>0.19565217391304346</v>
      </c>
    </row>
    <row r="47" spans="1:24" x14ac:dyDescent="0.25">
      <c r="A47" s="191"/>
      <c r="B47" s="192"/>
      <c r="C47" s="192"/>
      <c r="D47" s="134" t="s">
        <v>92</v>
      </c>
      <c r="E47" s="134" t="s">
        <v>167</v>
      </c>
      <c r="F47" s="150">
        <v>145146164165</v>
      </c>
      <c r="G47" s="134">
        <v>4</v>
      </c>
      <c r="H47" s="134">
        <v>3</v>
      </c>
      <c r="I47" s="134">
        <v>110</v>
      </c>
      <c r="J47" s="136">
        <v>92</v>
      </c>
      <c r="K47" s="121">
        <f t="shared" si="2"/>
        <v>440</v>
      </c>
      <c r="L47" s="134">
        <v>36.4</v>
      </c>
      <c r="M47" s="136">
        <v>34</v>
      </c>
      <c r="N47" s="134">
        <v>14.97</v>
      </c>
      <c r="O47" s="134">
        <v>11.69</v>
      </c>
      <c r="P47" s="134">
        <v>7.72</v>
      </c>
      <c r="Q47" s="153"/>
      <c r="R47" s="134">
        <v>34.299999999999997</v>
      </c>
      <c r="S47" s="136">
        <v>32</v>
      </c>
      <c r="T47" s="134">
        <v>5</v>
      </c>
      <c r="U47" s="136">
        <v>5</v>
      </c>
      <c r="V47" s="121" t="s">
        <v>113</v>
      </c>
      <c r="W47" s="136" t="s">
        <v>113</v>
      </c>
      <c r="X47" s="141">
        <f t="shared" si="3"/>
        <v>0.19565217391304346</v>
      </c>
    </row>
    <row r="48" spans="1:24" x14ac:dyDescent="0.25">
      <c r="A48" s="191"/>
      <c r="B48" s="192"/>
      <c r="C48" s="192"/>
      <c r="D48" s="134" t="s">
        <v>92</v>
      </c>
      <c r="E48" s="134" t="s">
        <v>169</v>
      </c>
      <c r="F48" s="150">
        <v>147166</v>
      </c>
      <c r="G48" s="134">
        <v>2</v>
      </c>
      <c r="H48" s="134">
        <v>3</v>
      </c>
      <c r="I48" s="134">
        <v>110</v>
      </c>
      <c r="J48" s="136">
        <v>92</v>
      </c>
      <c r="K48" s="121">
        <f t="shared" si="2"/>
        <v>220</v>
      </c>
      <c r="L48" s="134">
        <v>36.4</v>
      </c>
      <c r="M48" s="136">
        <v>34</v>
      </c>
      <c r="N48" s="134">
        <v>14.97</v>
      </c>
      <c r="O48" s="134">
        <v>11.69</v>
      </c>
      <c r="P48" s="134">
        <v>7.72</v>
      </c>
      <c r="Q48" s="153"/>
      <c r="R48" s="134">
        <v>34.299999999999997</v>
      </c>
      <c r="S48" s="136">
        <v>32</v>
      </c>
      <c r="T48" s="134">
        <v>5</v>
      </c>
      <c r="U48" s="136">
        <v>5</v>
      </c>
      <c r="V48" s="121" t="s">
        <v>113</v>
      </c>
      <c r="W48" s="136" t="s">
        <v>113</v>
      </c>
      <c r="X48" s="141">
        <f t="shared" si="3"/>
        <v>0.19565217391304346</v>
      </c>
    </row>
    <row r="49" spans="1:24" x14ac:dyDescent="0.25">
      <c r="A49" s="191"/>
      <c r="B49" s="192"/>
      <c r="C49" s="192" t="s">
        <v>170</v>
      </c>
      <c r="D49" s="134" t="s">
        <v>92</v>
      </c>
      <c r="E49" s="134" t="s">
        <v>171</v>
      </c>
      <c r="F49" s="134">
        <v>61</v>
      </c>
      <c r="G49" s="134">
        <v>1</v>
      </c>
      <c r="H49" s="134">
        <v>3</v>
      </c>
      <c r="I49" s="134">
        <v>110</v>
      </c>
      <c r="J49" s="136">
        <v>92</v>
      </c>
      <c r="K49" s="121">
        <f t="shared" si="2"/>
        <v>110</v>
      </c>
      <c r="L49" s="134">
        <v>36.4</v>
      </c>
      <c r="M49" s="136">
        <v>34</v>
      </c>
      <c r="N49" s="134">
        <v>14.97</v>
      </c>
      <c r="O49" s="134">
        <v>11.69</v>
      </c>
      <c r="P49" s="134">
        <v>7.72</v>
      </c>
      <c r="Q49" s="153"/>
      <c r="R49" s="134">
        <v>34.299999999999997</v>
      </c>
      <c r="S49" s="136">
        <v>32</v>
      </c>
      <c r="T49" s="134">
        <v>5</v>
      </c>
      <c r="U49" s="136">
        <v>5</v>
      </c>
      <c r="V49" s="121" t="s">
        <v>113</v>
      </c>
      <c r="W49" s="136" t="s">
        <v>113</v>
      </c>
      <c r="X49" s="141">
        <f t="shared" si="3"/>
        <v>0.19565217391304346</v>
      </c>
    </row>
    <row r="50" spans="1:24" x14ac:dyDescent="0.25">
      <c r="A50" s="191"/>
      <c r="B50" s="192"/>
      <c r="C50" s="192"/>
      <c r="D50" s="134" t="s">
        <v>92</v>
      </c>
      <c r="E50" s="134" t="s">
        <v>160</v>
      </c>
      <c r="F50" s="134">
        <v>62</v>
      </c>
      <c r="G50" s="134">
        <v>1</v>
      </c>
      <c r="H50" s="134">
        <v>3</v>
      </c>
      <c r="I50" s="134">
        <v>110</v>
      </c>
      <c r="J50" s="136">
        <v>92</v>
      </c>
      <c r="K50" s="121">
        <f t="shared" si="2"/>
        <v>110</v>
      </c>
      <c r="L50" s="134">
        <v>36.4</v>
      </c>
      <c r="M50" s="136">
        <v>34</v>
      </c>
      <c r="N50" s="134">
        <v>14.97</v>
      </c>
      <c r="O50" s="134">
        <v>11.69</v>
      </c>
      <c r="P50" s="134">
        <v>7.72</v>
      </c>
      <c r="Q50" s="153"/>
      <c r="R50" s="134">
        <v>34.299999999999997</v>
      </c>
      <c r="S50" s="136">
        <v>32</v>
      </c>
      <c r="T50" s="134">
        <v>5</v>
      </c>
      <c r="U50" s="136">
        <v>5</v>
      </c>
      <c r="V50" s="121" t="s">
        <v>113</v>
      </c>
      <c r="W50" s="136" t="s">
        <v>113</v>
      </c>
      <c r="X50" s="141">
        <f t="shared" si="3"/>
        <v>0.19565217391304346</v>
      </c>
    </row>
    <row r="51" spans="1:24" x14ac:dyDescent="0.25">
      <c r="A51" s="191"/>
      <c r="B51" s="192"/>
      <c r="C51" s="192"/>
      <c r="D51" s="134" t="s">
        <v>92</v>
      </c>
      <c r="E51" s="134" t="s">
        <v>167</v>
      </c>
      <c r="F51" s="134">
        <v>63</v>
      </c>
      <c r="G51" s="134">
        <v>1</v>
      </c>
      <c r="H51" s="134">
        <v>3</v>
      </c>
      <c r="I51" s="134">
        <v>110</v>
      </c>
      <c r="J51" s="136">
        <v>92</v>
      </c>
      <c r="K51" s="121">
        <f t="shared" si="2"/>
        <v>110</v>
      </c>
      <c r="L51" s="134">
        <v>36.4</v>
      </c>
      <c r="M51" s="136">
        <v>34</v>
      </c>
      <c r="N51" s="134">
        <v>14.97</v>
      </c>
      <c r="O51" s="134">
        <v>11.69</v>
      </c>
      <c r="P51" s="134">
        <v>7.72</v>
      </c>
      <c r="Q51" s="153"/>
      <c r="R51" s="134">
        <v>34.299999999999997</v>
      </c>
      <c r="S51" s="136">
        <v>32</v>
      </c>
      <c r="T51" s="134">
        <v>5</v>
      </c>
      <c r="U51" s="136">
        <v>5</v>
      </c>
      <c r="V51" s="121" t="s">
        <v>152</v>
      </c>
      <c r="W51" s="136" t="s">
        <v>152</v>
      </c>
      <c r="X51" s="141">
        <f t="shared" si="3"/>
        <v>0.19565217391304346</v>
      </c>
    </row>
    <row r="52" spans="1:24" x14ac:dyDescent="0.25">
      <c r="A52" s="191"/>
      <c r="B52" s="192"/>
      <c r="C52" s="192"/>
      <c r="D52" s="134" t="s">
        <v>92</v>
      </c>
      <c r="E52" s="134" t="s">
        <v>169</v>
      </c>
      <c r="F52" s="134">
        <v>64</v>
      </c>
      <c r="G52" s="134">
        <v>1</v>
      </c>
      <c r="H52" s="134">
        <v>3</v>
      </c>
      <c r="I52" s="134">
        <v>110</v>
      </c>
      <c r="J52" s="136">
        <v>92</v>
      </c>
      <c r="K52" s="121">
        <f t="shared" si="2"/>
        <v>110</v>
      </c>
      <c r="L52" s="134">
        <v>36.4</v>
      </c>
      <c r="M52" s="136">
        <v>34</v>
      </c>
      <c r="N52" s="134">
        <v>14.97</v>
      </c>
      <c r="O52" s="134">
        <v>11.69</v>
      </c>
      <c r="P52" s="134">
        <v>7.72</v>
      </c>
      <c r="Q52" s="153"/>
      <c r="R52" s="134">
        <v>34.299999999999997</v>
      </c>
      <c r="S52" s="136">
        <v>32</v>
      </c>
      <c r="T52" s="134">
        <v>5</v>
      </c>
      <c r="U52" s="136">
        <v>5</v>
      </c>
      <c r="V52" s="121" t="s">
        <v>113</v>
      </c>
      <c r="W52" s="136" t="s">
        <v>113</v>
      </c>
      <c r="X52" s="141">
        <f t="shared" si="3"/>
        <v>0.19565217391304346</v>
      </c>
    </row>
    <row r="53" spans="1:24" x14ac:dyDescent="0.25">
      <c r="A53" s="191"/>
      <c r="B53" s="192"/>
      <c r="C53" s="192" t="s">
        <v>149</v>
      </c>
      <c r="D53" s="134" t="s">
        <v>92</v>
      </c>
      <c r="E53" s="134" t="s">
        <v>172</v>
      </c>
      <c r="F53" s="150">
        <v>33180</v>
      </c>
      <c r="G53" s="134">
        <v>2</v>
      </c>
      <c r="H53" s="134">
        <v>3</v>
      </c>
      <c r="I53" s="134">
        <v>110</v>
      </c>
      <c r="J53" s="136">
        <v>92</v>
      </c>
      <c r="K53" s="121">
        <f t="shared" si="2"/>
        <v>220</v>
      </c>
      <c r="L53" s="134">
        <v>36.4</v>
      </c>
      <c r="M53" s="136">
        <v>34</v>
      </c>
      <c r="N53" s="134">
        <v>14.97</v>
      </c>
      <c r="O53" s="134">
        <v>11.69</v>
      </c>
      <c r="P53" s="134">
        <v>7.72</v>
      </c>
      <c r="Q53" s="153"/>
      <c r="R53" s="134">
        <v>34.299999999999997</v>
      </c>
      <c r="S53" s="136">
        <v>32</v>
      </c>
      <c r="T53" s="134">
        <v>5</v>
      </c>
      <c r="U53" s="136">
        <v>5</v>
      </c>
      <c r="V53" s="121" t="s">
        <v>113</v>
      </c>
      <c r="W53" s="136" t="s">
        <v>113</v>
      </c>
      <c r="X53" s="141">
        <f t="shared" si="3"/>
        <v>0.19565217391304346</v>
      </c>
    </row>
    <row r="54" spans="1:24" x14ac:dyDescent="0.25">
      <c r="A54" s="191"/>
      <c r="B54" s="192"/>
      <c r="C54" s="192"/>
      <c r="D54" s="134" t="s">
        <v>92</v>
      </c>
      <c r="E54" s="134" t="s">
        <v>121</v>
      </c>
      <c r="F54" s="134" t="s">
        <v>275</v>
      </c>
      <c r="G54" s="134">
        <v>4</v>
      </c>
      <c r="H54" s="134">
        <v>3</v>
      </c>
      <c r="I54" s="134">
        <v>110</v>
      </c>
      <c r="J54" s="136">
        <v>92</v>
      </c>
      <c r="K54" s="121">
        <f t="shared" si="2"/>
        <v>440</v>
      </c>
      <c r="L54" s="134">
        <v>36.4</v>
      </c>
      <c r="M54" s="136">
        <v>34</v>
      </c>
      <c r="N54" s="134">
        <v>14.97</v>
      </c>
      <c r="O54" s="134">
        <v>11.69</v>
      </c>
      <c r="P54" s="134">
        <v>7.72</v>
      </c>
      <c r="Q54" s="153"/>
      <c r="R54" s="134">
        <v>34.299999999999997</v>
      </c>
      <c r="S54" s="136">
        <v>32</v>
      </c>
      <c r="T54" s="134">
        <v>5</v>
      </c>
      <c r="U54" s="136">
        <v>5</v>
      </c>
      <c r="V54" s="121" t="s">
        <v>113</v>
      </c>
      <c r="W54" s="136" t="s">
        <v>113</v>
      </c>
      <c r="X54" s="141">
        <f t="shared" si="3"/>
        <v>0.19565217391304346</v>
      </c>
    </row>
    <row r="55" spans="1:24" x14ac:dyDescent="0.25">
      <c r="A55" s="191"/>
      <c r="B55" s="192"/>
      <c r="C55" s="192"/>
      <c r="D55" s="134" t="s">
        <v>92</v>
      </c>
      <c r="E55" s="134" t="s">
        <v>173</v>
      </c>
      <c r="F55" s="150">
        <v>36183</v>
      </c>
      <c r="G55" s="134">
        <v>2</v>
      </c>
      <c r="H55" s="134">
        <v>3</v>
      </c>
      <c r="I55" s="134">
        <v>110</v>
      </c>
      <c r="J55" s="136">
        <v>92</v>
      </c>
      <c r="K55" s="121">
        <f t="shared" si="2"/>
        <v>220</v>
      </c>
      <c r="L55" s="134">
        <v>36.4</v>
      </c>
      <c r="M55" s="136">
        <v>34</v>
      </c>
      <c r="N55" s="134">
        <v>14.97</v>
      </c>
      <c r="O55" s="134">
        <v>11.69</v>
      </c>
      <c r="P55" s="134">
        <v>7.72</v>
      </c>
      <c r="Q55" s="153"/>
      <c r="R55" s="134">
        <v>34.299999999999997</v>
      </c>
      <c r="S55" s="136">
        <v>32</v>
      </c>
      <c r="T55" s="134">
        <v>5</v>
      </c>
      <c r="U55" s="136">
        <v>5</v>
      </c>
      <c r="V55" s="121" t="s">
        <v>113</v>
      </c>
      <c r="W55" s="136" t="s">
        <v>113</v>
      </c>
      <c r="X55" s="141">
        <f t="shared" si="3"/>
        <v>0.19565217391304346</v>
      </c>
    </row>
    <row r="56" spans="1:24" x14ac:dyDescent="0.25">
      <c r="A56" s="191"/>
      <c r="B56" s="192"/>
      <c r="C56" s="192" t="s">
        <v>174</v>
      </c>
      <c r="D56" s="134" t="s">
        <v>92</v>
      </c>
      <c r="E56" s="134" t="s">
        <v>171</v>
      </c>
      <c r="F56" s="150">
        <v>65186</v>
      </c>
      <c r="G56" s="134">
        <v>2</v>
      </c>
      <c r="H56" s="134">
        <v>3</v>
      </c>
      <c r="I56" s="134">
        <v>110</v>
      </c>
      <c r="J56" s="136">
        <v>92</v>
      </c>
      <c r="K56" s="121">
        <f t="shared" si="2"/>
        <v>220</v>
      </c>
      <c r="L56" s="134">
        <v>36.4</v>
      </c>
      <c r="M56" s="136">
        <v>34</v>
      </c>
      <c r="N56" s="134">
        <v>14.97</v>
      </c>
      <c r="O56" s="134">
        <v>11.69</v>
      </c>
      <c r="P56" s="134">
        <v>7.72</v>
      </c>
      <c r="Q56" s="153"/>
      <c r="R56" s="134">
        <v>34.299999999999997</v>
      </c>
      <c r="S56" s="136">
        <v>32</v>
      </c>
      <c r="T56" s="134">
        <v>5</v>
      </c>
      <c r="U56" s="136">
        <v>5</v>
      </c>
      <c r="V56" s="121" t="s">
        <v>113</v>
      </c>
      <c r="W56" s="136" t="s">
        <v>113</v>
      </c>
      <c r="X56" s="141">
        <f t="shared" si="3"/>
        <v>0.19565217391304346</v>
      </c>
    </row>
    <row r="57" spans="1:24" x14ac:dyDescent="0.25">
      <c r="A57" s="191"/>
      <c r="B57" s="192"/>
      <c r="C57" s="192"/>
      <c r="D57" s="134" t="s">
        <v>92</v>
      </c>
      <c r="E57" s="134" t="s">
        <v>160</v>
      </c>
      <c r="F57" s="150">
        <v>66187</v>
      </c>
      <c r="G57" s="134">
        <v>2</v>
      </c>
      <c r="H57" s="134">
        <v>3</v>
      </c>
      <c r="I57" s="134">
        <v>110</v>
      </c>
      <c r="J57" s="136">
        <v>92</v>
      </c>
      <c r="K57" s="121">
        <f t="shared" si="2"/>
        <v>220</v>
      </c>
      <c r="L57" s="134">
        <v>36.4</v>
      </c>
      <c r="M57" s="136">
        <v>34</v>
      </c>
      <c r="N57" s="134">
        <v>14.97</v>
      </c>
      <c r="O57" s="134">
        <v>11.69</v>
      </c>
      <c r="P57" s="134">
        <v>7.72</v>
      </c>
      <c r="Q57" s="153"/>
      <c r="R57" s="134">
        <v>34.299999999999997</v>
      </c>
      <c r="S57" s="136">
        <v>32</v>
      </c>
      <c r="T57" s="134">
        <v>5</v>
      </c>
      <c r="U57" s="136">
        <v>5</v>
      </c>
      <c r="V57" s="121" t="s">
        <v>113</v>
      </c>
      <c r="W57" s="136" t="s">
        <v>113</v>
      </c>
      <c r="X57" s="141">
        <f t="shared" si="3"/>
        <v>0.19565217391304346</v>
      </c>
    </row>
    <row r="58" spans="1:24" x14ac:dyDescent="0.25">
      <c r="A58" s="191"/>
      <c r="B58" s="192"/>
      <c r="C58" s="192"/>
      <c r="D58" s="134" t="s">
        <v>92</v>
      </c>
      <c r="E58" s="134" t="s">
        <v>164</v>
      </c>
      <c r="F58" s="150">
        <v>67188</v>
      </c>
      <c r="G58" s="134">
        <v>2</v>
      </c>
      <c r="H58" s="134">
        <v>3</v>
      </c>
      <c r="I58" s="134">
        <v>110</v>
      </c>
      <c r="J58" s="136">
        <v>92</v>
      </c>
      <c r="K58" s="121">
        <f t="shared" si="2"/>
        <v>220</v>
      </c>
      <c r="L58" s="134">
        <v>36.4</v>
      </c>
      <c r="M58" s="136">
        <v>34</v>
      </c>
      <c r="N58" s="134">
        <v>14.97</v>
      </c>
      <c r="O58" s="134">
        <v>11.69</v>
      </c>
      <c r="P58" s="134">
        <v>7.72</v>
      </c>
      <c r="Q58" s="153"/>
      <c r="R58" s="134">
        <v>34.299999999999997</v>
      </c>
      <c r="S58" s="136">
        <v>32</v>
      </c>
      <c r="T58" s="134">
        <v>5</v>
      </c>
      <c r="U58" s="136">
        <v>5</v>
      </c>
      <c r="V58" s="121" t="s">
        <v>113</v>
      </c>
      <c r="W58" s="136" t="s">
        <v>113</v>
      </c>
      <c r="X58" s="141">
        <f t="shared" si="3"/>
        <v>0.19565217391304346</v>
      </c>
    </row>
    <row r="59" spans="1:24" x14ac:dyDescent="0.25">
      <c r="A59" s="191"/>
      <c r="B59" s="192"/>
      <c r="C59" s="192"/>
      <c r="D59" s="134" t="s">
        <v>92</v>
      </c>
      <c r="E59" s="134" t="s">
        <v>169</v>
      </c>
      <c r="F59" s="150">
        <v>68189</v>
      </c>
      <c r="G59" s="134">
        <v>2</v>
      </c>
      <c r="H59" s="134">
        <v>3</v>
      </c>
      <c r="I59" s="134">
        <v>110</v>
      </c>
      <c r="J59" s="136">
        <v>92</v>
      </c>
      <c r="K59" s="121">
        <f t="shared" si="2"/>
        <v>220</v>
      </c>
      <c r="L59" s="134">
        <v>36.4</v>
      </c>
      <c r="M59" s="136">
        <v>34</v>
      </c>
      <c r="N59" s="134">
        <v>14.97</v>
      </c>
      <c r="O59" s="134">
        <v>11.69</v>
      </c>
      <c r="P59" s="134">
        <v>7.72</v>
      </c>
      <c r="Q59" s="153"/>
      <c r="R59" s="134">
        <v>34.299999999999997</v>
      </c>
      <c r="S59" s="136">
        <v>32</v>
      </c>
      <c r="T59" s="134">
        <v>5</v>
      </c>
      <c r="U59" s="136">
        <v>5</v>
      </c>
      <c r="V59" s="121" t="s">
        <v>113</v>
      </c>
      <c r="W59" s="136" t="s">
        <v>113</v>
      </c>
      <c r="X59" s="141">
        <f t="shared" si="3"/>
        <v>0.19565217391304346</v>
      </c>
    </row>
    <row r="60" spans="1:24" x14ac:dyDescent="0.25">
      <c r="A60" s="191"/>
      <c r="B60" s="192"/>
      <c r="C60" s="192" t="s">
        <v>175</v>
      </c>
      <c r="D60" s="134" t="s">
        <v>92</v>
      </c>
      <c r="E60" s="134" t="s">
        <v>163</v>
      </c>
      <c r="F60" s="134">
        <v>190</v>
      </c>
      <c r="G60" s="134">
        <v>1</v>
      </c>
      <c r="H60" s="134">
        <v>3</v>
      </c>
      <c r="I60" s="134">
        <v>110</v>
      </c>
      <c r="J60" s="136">
        <v>92</v>
      </c>
      <c r="K60" s="121">
        <f t="shared" si="2"/>
        <v>110</v>
      </c>
      <c r="L60" s="134">
        <v>36.4</v>
      </c>
      <c r="M60" s="136">
        <v>34</v>
      </c>
      <c r="N60" s="134">
        <v>14.97</v>
      </c>
      <c r="O60" s="134">
        <v>11.69</v>
      </c>
      <c r="P60" s="134">
        <v>7.72</v>
      </c>
      <c r="Q60" s="153"/>
      <c r="R60" s="134">
        <v>34.299999999999997</v>
      </c>
      <c r="S60" s="136">
        <v>32</v>
      </c>
      <c r="T60" s="134">
        <v>5</v>
      </c>
      <c r="U60" s="136">
        <v>5</v>
      </c>
      <c r="V60" s="121" t="s">
        <v>113</v>
      </c>
      <c r="W60" s="136" t="s">
        <v>113</v>
      </c>
      <c r="X60" s="141">
        <f t="shared" si="3"/>
        <v>0.19565217391304346</v>
      </c>
    </row>
    <row r="61" spans="1:24" x14ac:dyDescent="0.25">
      <c r="A61" s="191"/>
      <c r="B61" s="192"/>
      <c r="C61" s="192"/>
      <c r="D61" s="134" t="s">
        <v>92</v>
      </c>
      <c r="E61" s="134" t="s">
        <v>176</v>
      </c>
      <c r="F61" s="134">
        <v>191</v>
      </c>
      <c r="G61" s="134">
        <v>1</v>
      </c>
      <c r="H61" s="134">
        <v>3</v>
      </c>
      <c r="I61" s="134">
        <v>110</v>
      </c>
      <c r="J61" s="136">
        <v>92</v>
      </c>
      <c r="K61" s="121">
        <f t="shared" si="2"/>
        <v>110</v>
      </c>
      <c r="L61" s="134">
        <v>36.4</v>
      </c>
      <c r="M61" s="136">
        <v>34</v>
      </c>
      <c r="N61" s="134">
        <v>14.97</v>
      </c>
      <c r="O61" s="134">
        <v>11.69</v>
      </c>
      <c r="P61" s="134">
        <v>7.72</v>
      </c>
      <c r="Q61" s="153"/>
      <c r="R61" s="134">
        <v>34.299999999999997</v>
      </c>
      <c r="S61" s="136">
        <v>32</v>
      </c>
      <c r="T61" s="134">
        <v>5</v>
      </c>
      <c r="U61" s="136">
        <v>5</v>
      </c>
      <c r="V61" s="121" t="s">
        <v>113</v>
      </c>
      <c r="W61" s="136" t="s">
        <v>113</v>
      </c>
      <c r="X61" s="141">
        <f t="shared" si="3"/>
        <v>0.19565217391304346</v>
      </c>
    </row>
    <row r="62" spans="1:24" x14ac:dyDescent="0.25">
      <c r="A62" s="191"/>
      <c r="B62" s="192"/>
      <c r="C62" s="192"/>
      <c r="D62" s="134" t="s">
        <v>92</v>
      </c>
      <c r="E62" s="134" t="s">
        <v>177</v>
      </c>
      <c r="F62" s="134">
        <v>192</v>
      </c>
      <c r="G62" s="134">
        <v>1</v>
      </c>
      <c r="H62" s="134">
        <v>3</v>
      </c>
      <c r="I62" s="134">
        <v>110</v>
      </c>
      <c r="J62" s="136">
        <v>92</v>
      </c>
      <c r="K62" s="121">
        <f t="shared" ref="K62:K93" si="4">SUM(G62*I62)</f>
        <v>110</v>
      </c>
      <c r="L62" s="134">
        <v>36.4</v>
      </c>
      <c r="M62" s="136">
        <v>34</v>
      </c>
      <c r="N62" s="134">
        <v>14.97</v>
      </c>
      <c r="O62" s="134">
        <v>11.69</v>
      </c>
      <c r="P62" s="134">
        <v>7.72</v>
      </c>
      <c r="Q62" s="153"/>
      <c r="R62" s="134">
        <v>34.299999999999997</v>
      </c>
      <c r="S62" s="136">
        <v>32</v>
      </c>
      <c r="T62" s="134">
        <v>5</v>
      </c>
      <c r="U62" s="136">
        <v>5</v>
      </c>
      <c r="V62" s="121" t="s">
        <v>113</v>
      </c>
      <c r="W62" s="136" t="s">
        <v>113</v>
      </c>
      <c r="X62" s="141">
        <f t="shared" ref="X62:X93" si="5">I62/J62-100%</f>
        <v>0.19565217391304346</v>
      </c>
    </row>
    <row r="63" spans="1:24" x14ac:dyDescent="0.25">
      <c r="A63" s="191"/>
      <c r="B63" s="192"/>
      <c r="C63" s="192"/>
      <c r="D63" s="134" t="s">
        <v>92</v>
      </c>
      <c r="E63" s="134" t="s">
        <v>178</v>
      </c>
      <c r="F63" s="134">
        <v>193</v>
      </c>
      <c r="G63" s="134">
        <v>1</v>
      </c>
      <c r="H63" s="134">
        <v>3</v>
      </c>
      <c r="I63" s="134">
        <v>110</v>
      </c>
      <c r="J63" s="136">
        <v>92</v>
      </c>
      <c r="K63" s="121">
        <f t="shared" si="4"/>
        <v>110</v>
      </c>
      <c r="L63" s="134">
        <v>36.4</v>
      </c>
      <c r="M63" s="136">
        <v>34</v>
      </c>
      <c r="N63" s="134">
        <v>14.97</v>
      </c>
      <c r="O63" s="134">
        <v>11.69</v>
      </c>
      <c r="P63" s="134">
        <v>7.72</v>
      </c>
      <c r="Q63" s="153"/>
      <c r="R63" s="134">
        <v>34.299999999999997</v>
      </c>
      <c r="S63" s="136">
        <v>32</v>
      </c>
      <c r="T63" s="134">
        <v>5</v>
      </c>
      <c r="U63" s="136">
        <v>5</v>
      </c>
      <c r="V63" s="121" t="s">
        <v>113</v>
      </c>
      <c r="W63" s="136" t="s">
        <v>113</v>
      </c>
      <c r="X63" s="141">
        <f t="shared" si="5"/>
        <v>0.19565217391304346</v>
      </c>
    </row>
    <row r="64" spans="1:24" x14ac:dyDescent="0.25">
      <c r="A64" s="191"/>
      <c r="B64" s="192"/>
      <c r="C64" s="192" t="s">
        <v>179</v>
      </c>
      <c r="D64" s="134" t="s">
        <v>92</v>
      </c>
      <c r="E64" s="134" t="s">
        <v>116</v>
      </c>
      <c r="F64" s="134">
        <v>82</v>
      </c>
      <c r="G64" s="134">
        <v>1</v>
      </c>
      <c r="H64" s="134">
        <v>3</v>
      </c>
      <c r="I64" s="134">
        <v>108.6</v>
      </c>
      <c r="J64" s="136">
        <v>92</v>
      </c>
      <c r="K64" s="121">
        <f t="shared" si="4"/>
        <v>108.6</v>
      </c>
      <c r="L64" s="134">
        <v>37.1</v>
      </c>
      <c r="M64" s="136">
        <v>34</v>
      </c>
      <c r="N64" s="134">
        <v>13.08</v>
      </c>
      <c r="O64" s="134">
        <v>11.47</v>
      </c>
      <c r="P64" s="134">
        <v>7.16</v>
      </c>
      <c r="Q64" s="153"/>
      <c r="R64" s="134">
        <v>32.200000000000003</v>
      </c>
      <c r="S64" s="136">
        <v>32</v>
      </c>
      <c r="T64" s="134">
        <v>5.5</v>
      </c>
      <c r="U64" s="136">
        <v>5</v>
      </c>
      <c r="V64" s="121" t="s">
        <v>113</v>
      </c>
      <c r="W64" s="136" t="s">
        <v>113</v>
      </c>
      <c r="X64" s="141">
        <f t="shared" si="5"/>
        <v>0.18043478260869561</v>
      </c>
    </row>
    <row r="65" spans="1:24" x14ac:dyDescent="0.25">
      <c r="A65" s="191"/>
      <c r="B65" s="192"/>
      <c r="C65" s="192"/>
      <c r="D65" s="134" t="s">
        <v>92</v>
      </c>
      <c r="E65" s="134" t="s">
        <v>162</v>
      </c>
      <c r="F65" s="134">
        <v>81</v>
      </c>
      <c r="G65" s="134">
        <v>1</v>
      </c>
      <c r="H65" s="134">
        <v>3</v>
      </c>
      <c r="I65" s="134">
        <v>108.6</v>
      </c>
      <c r="J65" s="136">
        <v>92</v>
      </c>
      <c r="K65" s="121">
        <f t="shared" si="4"/>
        <v>108.6</v>
      </c>
      <c r="L65" s="134">
        <v>37.1</v>
      </c>
      <c r="M65" s="136">
        <v>34</v>
      </c>
      <c r="N65" s="134">
        <v>13.08</v>
      </c>
      <c r="O65" s="134">
        <v>11.47</v>
      </c>
      <c r="P65" s="134">
        <v>7.16</v>
      </c>
      <c r="Q65" s="153"/>
      <c r="R65" s="134">
        <v>32.200000000000003</v>
      </c>
      <c r="S65" s="136">
        <v>32</v>
      </c>
      <c r="T65" s="134">
        <v>5.5</v>
      </c>
      <c r="U65" s="136">
        <v>5</v>
      </c>
      <c r="V65" s="121" t="s">
        <v>113</v>
      </c>
      <c r="W65" s="136" t="s">
        <v>113</v>
      </c>
      <c r="X65" s="141">
        <f t="shared" si="5"/>
        <v>0.18043478260869561</v>
      </c>
    </row>
    <row r="66" spans="1:24" x14ac:dyDescent="0.25">
      <c r="A66" s="191"/>
      <c r="B66" s="192"/>
      <c r="C66" s="192"/>
      <c r="D66" s="134" t="s">
        <v>92</v>
      </c>
      <c r="E66" s="134" t="s">
        <v>180</v>
      </c>
      <c r="F66" s="134">
        <v>80</v>
      </c>
      <c r="G66" s="134">
        <v>1</v>
      </c>
      <c r="H66" s="134">
        <v>3</v>
      </c>
      <c r="I66" s="134">
        <v>108.6</v>
      </c>
      <c r="J66" s="136">
        <v>92</v>
      </c>
      <c r="K66" s="121">
        <f t="shared" si="4"/>
        <v>108.6</v>
      </c>
      <c r="L66" s="134">
        <v>37.1</v>
      </c>
      <c r="M66" s="136">
        <v>34</v>
      </c>
      <c r="N66" s="134">
        <v>13.08</v>
      </c>
      <c r="O66" s="134">
        <v>11.47</v>
      </c>
      <c r="P66" s="134">
        <v>7.16</v>
      </c>
      <c r="Q66" s="153"/>
      <c r="R66" s="134">
        <v>32.200000000000003</v>
      </c>
      <c r="S66" s="136">
        <v>32</v>
      </c>
      <c r="T66" s="134">
        <v>5.5</v>
      </c>
      <c r="U66" s="136">
        <v>5</v>
      </c>
      <c r="V66" s="121" t="s">
        <v>113</v>
      </c>
      <c r="W66" s="136" t="s">
        <v>113</v>
      </c>
      <c r="X66" s="141">
        <f t="shared" si="5"/>
        <v>0.18043478260869561</v>
      </c>
    </row>
    <row r="67" spans="1:24" x14ac:dyDescent="0.25">
      <c r="A67" s="191"/>
      <c r="B67" s="192"/>
      <c r="C67" s="192"/>
      <c r="D67" s="134" t="s">
        <v>139</v>
      </c>
      <c r="E67" s="134" t="s">
        <v>181</v>
      </c>
      <c r="F67" s="134">
        <v>79</v>
      </c>
      <c r="G67" s="134">
        <v>1</v>
      </c>
      <c r="H67" s="134">
        <v>4</v>
      </c>
      <c r="I67" s="134">
        <v>130</v>
      </c>
      <c r="J67" s="136">
        <v>110</v>
      </c>
      <c r="K67" s="121">
        <f t="shared" si="4"/>
        <v>130</v>
      </c>
      <c r="L67" s="134">
        <v>47.7</v>
      </c>
      <c r="M67" s="136">
        <v>40</v>
      </c>
      <c r="N67" s="134">
        <v>13.18</v>
      </c>
      <c r="O67" s="134">
        <v>12</v>
      </c>
      <c r="P67" s="134">
        <v>11.14</v>
      </c>
      <c r="Q67" s="135">
        <v>7.16</v>
      </c>
      <c r="R67" s="134">
        <v>43.5</v>
      </c>
      <c r="S67" s="136">
        <v>43</v>
      </c>
      <c r="T67" s="134">
        <v>6.7</v>
      </c>
      <c r="U67" s="136">
        <v>6</v>
      </c>
      <c r="V67" s="121" t="s">
        <v>113</v>
      </c>
      <c r="W67" s="136" t="s">
        <v>113</v>
      </c>
      <c r="X67" s="141">
        <f t="shared" si="5"/>
        <v>0.18181818181818188</v>
      </c>
    </row>
    <row r="68" spans="1:24" x14ac:dyDescent="0.25">
      <c r="A68" s="191"/>
      <c r="B68" s="192"/>
      <c r="C68" s="192"/>
      <c r="D68" s="134" t="s">
        <v>139</v>
      </c>
      <c r="E68" s="134" t="s">
        <v>182</v>
      </c>
      <c r="F68" s="134">
        <v>83</v>
      </c>
      <c r="G68" s="134">
        <v>1</v>
      </c>
      <c r="H68" s="134">
        <v>4</v>
      </c>
      <c r="I68" s="134">
        <v>130</v>
      </c>
      <c r="J68" s="136">
        <v>110</v>
      </c>
      <c r="K68" s="121">
        <f t="shared" si="4"/>
        <v>130</v>
      </c>
      <c r="L68" s="134">
        <v>47.7</v>
      </c>
      <c r="M68" s="136">
        <v>40</v>
      </c>
      <c r="N68" s="134">
        <v>13.18</v>
      </c>
      <c r="O68" s="134">
        <v>12</v>
      </c>
      <c r="P68" s="134">
        <v>11.14</v>
      </c>
      <c r="Q68" s="135">
        <v>7.16</v>
      </c>
      <c r="R68" s="134">
        <v>43.5</v>
      </c>
      <c r="S68" s="136">
        <v>43</v>
      </c>
      <c r="T68" s="134">
        <v>6.7</v>
      </c>
      <c r="U68" s="136">
        <v>6</v>
      </c>
      <c r="V68" s="121" t="s">
        <v>113</v>
      </c>
      <c r="W68" s="136" t="s">
        <v>113</v>
      </c>
      <c r="X68" s="141">
        <f t="shared" si="5"/>
        <v>0.18181818181818188</v>
      </c>
    </row>
    <row r="69" spans="1:24" x14ac:dyDescent="0.25">
      <c r="A69" s="191"/>
      <c r="B69" s="192"/>
      <c r="C69" s="192" t="s">
        <v>172</v>
      </c>
      <c r="D69" s="134" t="s">
        <v>92</v>
      </c>
      <c r="E69" s="134" t="s">
        <v>147</v>
      </c>
      <c r="F69" s="134">
        <v>154</v>
      </c>
      <c r="G69" s="134">
        <v>1</v>
      </c>
      <c r="H69" s="134">
        <v>3</v>
      </c>
      <c r="I69" s="134">
        <v>108.25</v>
      </c>
      <c r="J69" s="136">
        <v>92</v>
      </c>
      <c r="K69" s="121">
        <f t="shared" si="4"/>
        <v>108.25</v>
      </c>
      <c r="L69" s="134">
        <v>36</v>
      </c>
      <c r="M69" s="136">
        <v>34</v>
      </c>
      <c r="N69" s="134">
        <v>16.23</v>
      </c>
      <c r="O69" s="134">
        <v>11.9</v>
      </c>
      <c r="P69" s="134">
        <v>8.27</v>
      </c>
      <c r="Q69" s="153"/>
      <c r="R69" s="134">
        <v>37.94</v>
      </c>
      <c r="S69" s="136">
        <v>32</v>
      </c>
      <c r="T69" s="134">
        <v>6.7</v>
      </c>
      <c r="U69" s="136">
        <v>5</v>
      </c>
      <c r="V69" s="121" t="s">
        <v>113</v>
      </c>
      <c r="W69" s="136" t="s">
        <v>113</v>
      </c>
      <c r="X69" s="141">
        <f t="shared" si="5"/>
        <v>0.17663043478260865</v>
      </c>
    </row>
    <row r="70" spans="1:24" x14ac:dyDescent="0.25">
      <c r="A70" s="191"/>
      <c r="B70" s="192"/>
      <c r="C70" s="192"/>
      <c r="D70" s="134" t="s">
        <v>92</v>
      </c>
      <c r="E70" s="134" t="s">
        <v>170</v>
      </c>
      <c r="F70" s="134">
        <v>155</v>
      </c>
      <c r="G70" s="134">
        <v>1</v>
      </c>
      <c r="H70" s="134">
        <v>3</v>
      </c>
      <c r="I70" s="134">
        <v>108.25</v>
      </c>
      <c r="J70" s="136">
        <v>92</v>
      </c>
      <c r="K70" s="121">
        <f t="shared" si="4"/>
        <v>108.25</v>
      </c>
      <c r="L70" s="134">
        <v>36</v>
      </c>
      <c r="M70" s="136">
        <v>34</v>
      </c>
      <c r="N70" s="134">
        <v>16.23</v>
      </c>
      <c r="O70" s="134">
        <v>11.9</v>
      </c>
      <c r="P70" s="134">
        <v>8.27</v>
      </c>
      <c r="Q70" s="153"/>
      <c r="R70" s="134">
        <v>37.94</v>
      </c>
      <c r="S70" s="136">
        <v>32</v>
      </c>
      <c r="T70" s="134">
        <v>6.7</v>
      </c>
      <c r="U70" s="136">
        <v>5</v>
      </c>
      <c r="V70" s="121" t="s">
        <v>113</v>
      </c>
      <c r="W70" s="136" t="s">
        <v>113</v>
      </c>
      <c r="X70" s="141">
        <f t="shared" si="5"/>
        <v>0.17663043478260865</v>
      </c>
    </row>
    <row r="71" spans="1:24" x14ac:dyDescent="0.25">
      <c r="A71" s="191"/>
      <c r="B71" s="192"/>
      <c r="C71" s="192"/>
      <c r="D71" s="134" t="s">
        <v>92</v>
      </c>
      <c r="E71" s="134" t="s">
        <v>149</v>
      </c>
      <c r="F71" s="134">
        <v>158</v>
      </c>
      <c r="G71" s="134">
        <v>1</v>
      </c>
      <c r="H71" s="134">
        <v>3</v>
      </c>
      <c r="I71" s="134">
        <v>108.25</v>
      </c>
      <c r="J71" s="136">
        <v>92</v>
      </c>
      <c r="K71" s="121">
        <f t="shared" si="4"/>
        <v>108.25</v>
      </c>
      <c r="L71" s="134">
        <v>36</v>
      </c>
      <c r="M71" s="136">
        <v>34</v>
      </c>
      <c r="N71" s="134">
        <v>16.23</v>
      </c>
      <c r="O71" s="134">
        <v>11.9</v>
      </c>
      <c r="P71" s="134">
        <v>8.27</v>
      </c>
      <c r="Q71" s="153"/>
      <c r="R71" s="134">
        <v>37.94</v>
      </c>
      <c r="S71" s="136">
        <v>32</v>
      </c>
      <c r="T71" s="134">
        <v>6.7</v>
      </c>
      <c r="U71" s="136">
        <v>5</v>
      </c>
      <c r="V71" s="121" t="s">
        <v>113</v>
      </c>
      <c r="W71" s="136" t="s">
        <v>113</v>
      </c>
      <c r="X71" s="141">
        <f t="shared" si="5"/>
        <v>0.17663043478260865</v>
      </c>
    </row>
    <row r="72" spans="1:24" x14ac:dyDescent="0.25">
      <c r="A72" s="191"/>
      <c r="B72" s="192"/>
      <c r="C72" s="192"/>
      <c r="D72" s="134" t="s">
        <v>183</v>
      </c>
      <c r="E72" s="134" t="s">
        <v>184</v>
      </c>
      <c r="F72" s="134">
        <v>156</v>
      </c>
      <c r="G72" s="134">
        <v>1</v>
      </c>
      <c r="H72" s="134">
        <v>4</v>
      </c>
      <c r="I72" s="134">
        <v>199</v>
      </c>
      <c r="J72" s="136">
        <v>120</v>
      </c>
      <c r="K72" s="121">
        <f t="shared" si="4"/>
        <v>199</v>
      </c>
      <c r="L72" s="134">
        <v>59.65</v>
      </c>
      <c r="M72" s="136">
        <v>40</v>
      </c>
      <c r="N72" s="134">
        <v>22.01</v>
      </c>
      <c r="O72" s="134">
        <v>16.940000000000001</v>
      </c>
      <c r="P72" s="134">
        <v>13.97</v>
      </c>
      <c r="Q72" s="135">
        <v>12.03</v>
      </c>
      <c r="R72" s="134">
        <v>64.95</v>
      </c>
      <c r="S72" s="136">
        <v>43</v>
      </c>
      <c r="T72" s="134">
        <v>16.100000000000001</v>
      </c>
      <c r="U72" s="136">
        <v>6</v>
      </c>
      <c r="V72" s="121" t="s">
        <v>113</v>
      </c>
      <c r="W72" s="136" t="s">
        <v>113</v>
      </c>
      <c r="X72" s="141">
        <f t="shared" si="5"/>
        <v>0.65833333333333344</v>
      </c>
    </row>
    <row r="73" spans="1:24" x14ac:dyDescent="0.25">
      <c r="A73" s="191"/>
      <c r="B73" s="192"/>
      <c r="C73" s="192"/>
      <c r="D73" s="134" t="s">
        <v>183</v>
      </c>
      <c r="E73" s="134" t="s">
        <v>185</v>
      </c>
      <c r="F73" s="134">
        <v>157</v>
      </c>
      <c r="G73" s="134">
        <v>1</v>
      </c>
      <c r="H73" s="134">
        <v>4</v>
      </c>
      <c r="I73" s="134">
        <v>199</v>
      </c>
      <c r="J73" s="136">
        <v>120</v>
      </c>
      <c r="K73" s="121">
        <f t="shared" si="4"/>
        <v>199</v>
      </c>
      <c r="L73" s="134">
        <v>59.65</v>
      </c>
      <c r="M73" s="136">
        <v>40</v>
      </c>
      <c r="N73" s="134">
        <v>22.01</v>
      </c>
      <c r="O73" s="134">
        <v>16.940000000000001</v>
      </c>
      <c r="P73" s="134">
        <v>13.97</v>
      </c>
      <c r="Q73" s="135">
        <v>12.03</v>
      </c>
      <c r="R73" s="134">
        <v>64.95</v>
      </c>
      <c r="S73" s="136">
        <v>43</v>
      </c>
      <c r="T73" s="134">
        <v>16.100000000000001</v>
      </c>
      <c r="U73" s="136">
        <v>6</v>
      </c>
      <c r="V73" s="121" t="s">
        <v>113</v>
      </c>
      <c r="W73" s="136" t="s">
        <v>113</v>
      </c>
      <c r="X73" s="141">
        <f t="shared" si="5"/>
        <v>0.65833333333333344</v>
      </c>
    </row>
    <row r="74" spans="1:24" x14ac:dyDescent="0.25">
      <c r="A74" s="191"/>
      <c r="B74" s="192"/>
      <c r="C74" s="192" t="s">
        <v>173</v>
      </c>
      <c r="D74" s="134" t="s">
        <v>92</v>
      </c>
      <c r="E74" s="134" t="s">
        <v>163</v>
      </c>
      <c r="F74" s="134">
        <v>49</v>
      </c>
      <c r="G74" s="134">
        <v>1</v>
      </c>
      <c r="H74" s="134">
        <v>3</v>
      </c>
      <c r="I74" s="134">
        <v>110</v>
      </c>
      <c r="J74" s="136">
        <v>92</v>
      </c>
      <c r="K74" s="121">
        <f t="shared" si="4"/>
        <v>110</v>
      </c>
      <c r="L74" s="134">
        <v>36.4</v>
      </c>
      <c r="M74" s="136">
        <v>34</v>
      </c>
      <c r="N74" s="134">
        <v>14.97</v>
      </c>
      <c r="O74" s="134">
        <v>11.69</v>
      </c>
      <c r="P74" s="134">
        <v>7.72</v>
      </c>
      <c r="Q74" s="153"/>
      <c r="R74" s="134">
        <v>34.299999999999997</v>
      </c>
      <c r="S74" s="136">
        <v>32</v>
      </c>
      <c r="T74" s="134">
        <v>5</v>
      </c>
      <c r="U74" s="136">
        <v>5</v>
      </c>
      <c r="V74" s="121" t="s">
        <v>113</v>
      </c>
      <c r="W74" s="136" t="s">
        <v>113</v>
      </c>
      <c r="X74" s="141">
        <f t="shared" si="5"/>
        <v>0.19565217391304346</v>
      </c>
    </row>
    <row r="75" spans="1:24" x14ac:dyDescent="0.25">
      <c r="A75" s="191"/>
      <c r="B75" s="192"/>
      <c r="C75" s="192"/>
      <c r="D75" s="134" t="s">
        <v>92</v>
      </c>
      <c r="E75" s="134" t="s">
        <v>167</v>
      </c>
      <c r="F75" s="134" t="s">
        <v>186</v>
      </c>
      <c r="G75" s="134">
        <v>2</v>
      </c>
      <c r="H75" s="134">
        <v>3</v>
      </c>
      <c r="I75" s="134">
        <v>110</v>
      </c>
      <c r="J75" s="136">
        <v>92</v>
      </c>
      <c r="K75" s="121">
        <f t="shared" si="4"/>
        <v>220</v>
      </c>
      <c r="L75" s="134">
        <v>36.4</v>
      </c>
      <c r="M75" s="136">
        <v>34</v>
      </c>
      <c r="N75" s="134">
        <v>14.97</v>
      </c>
      <c r="O75" s="134">
        <v>11.69</v>
      </c>
      <c r="P75" s="134">
        <v>7.72</v>
      </c>
      <c r="Q75" s="153"/>
      <c r="R75" s="134">
        <v>34.299999999999997</v>
      </c>
      <c r="S75" s="136">
        <v>32</v>
      </c>
      <c r="T75" s="134">
        <v>5</v>
      </c>
      <c r="U75" s="136">
        <v>5</v>
      </c>
      <c r="V75" s="121" t="s">
        <v>113</v>
      </c>
      <c r="W75" s="136" t="s">
        <v>113</v>
      </c>
      <c r="X75" s="141">
        <f t="shared" si="5"/>
        <v>0.19565217391304346</v>
      </c>
    </row>
    <row r="76" spans="1:24" x14ac:dyDescent="0.25">
      <c r="A76" s="191"/>
      <c r="B76" s="192"/>
      <c r="C76" s="192"/>
      <c r="D76" s="134" t="s">
        <v>92</v>
      </c>
      <c r="E76" s="134" t="s">
        <v>160</v>
      </c>
      <c r="F76" s="134">
        <v>47</v>
      </c>
      <c r="G76" s="134">
        <v>1</v>
      </c>
      <c r="H76" s="134">
        <v>3</v>
      </c>
      <c r="I76" s="134">
        <v>110</v>
      </c>
      <c r="J76" s="136">
        <v>92</v>
      </c>
      <c r="K76" s="121">
        <f t="shared" si="4"/>
        <v>110</v>
      </c>
      <c r="L76" s="134">
        <v>36.4</v>
      </c>
      <c r="M76" s="136">
        <v>34</v>
      </c>
      <c r="N76" s="134">
        <v>14.97</v>
      </c>
      <c r="O76" s="134">
        <v>11.69</v>
      </c>
      <c r="P76" s="134">
        <v>7.72</v>
      </c>
      <c r="Q76" s="153"/>
      <c r="R76" s="134">
        <v>34.299999999999997</v>
      </c>
      <c r="S76" s="136">
        <v>32</v>
      </c>
      <c r="T76" s="134">
        <v>5</v>
      </c>
      <c r="U76" s="136">
        <v>5</v>
      </c>
      <c r="V76" s="121" t="s">
        <v>113</v>
      </c>
      <c r="W76" s="136" t="s">
        <v>113</v>
      </c>
      <c r="X76" s="141">
        <f t="shared" si="5"/>
        <v>0.19565217391304346</v>
      </c>
    </row>
    <row r="77" spans="1:24" x14ac:dyDescent="0.25">
      <c r="A77" s="191"/>
      <c r="B77" s="192"/>
      <c r="C77" s="192"/>
      <c r="D77" s="134" t="s">
        <v>92</v>
      </c>
      <c r="E77" s="134" t="s">
        <v>176</v>
      </c>
      <c r="F77" s="134">
        <v>45</v>
      </c>
      <c r="G77" s="134">
        <v>1</v>
      </c>
      <c r="H77" s="134">
        <v>3</v>
      </c>
      <c r="I77" s="134">
        <v>110</v>
      </c>
      <c r="J77" s="136">
        <v>92</v>
      </c>
      <c r="K77" s="121">
        <f t="shared" si="4"/>
        <v>110</v>
      </c>
      <c r="L77" s="134">
        <v>36.4</v>
      </c>
      <c r="M77" s="136">
        <v>34</v>
      </c>
      <c r="N77" s="134">
        <v>14.97</v>
      </c>
      <c r="O77" s="134">
        <v>11.69</v>
      </c>
      <c r="P77" s="134">
        <v>7.72</v>
      </c>
      <c r="Q77" s="153"/>
      <c r="R77" s="134">
        <v>34.299999999999997</v>
      </c>
      <c r="S77" s="136">
        <v>32</v>
      </c>
      <c r="T77" s="134">
        <v>5</v>
      </c>
      <c r="U77" s="136">
        <v>5</v>
      </c>
      <c r="V77" s="121" t="s">
        <v>113</v>
      </c>
      <c r="W77" s="136" t="s">
        <v>113</v>
      </c>
      <c r="X77" s="141">
        <f t="shared" si="5"/>
        <v>0.19565217391304346</v>
      </c>
    </row>
    <row r="78" spans="1:24" x14ac:dyDescent="0.25">
      <c r="A78" s="191"/>
      <c r="B78" s="192"/>
      <c r="C78" s="192"/>
      <c r="D78" s="134" t="s">
        <v>92</v>
      </c>
      <c r="E78" s="134" t="s">
        <v>177</v>
      </c>
      <c r="F78" s="134">
        <v>44</v>
      </c>
      <c r="G78" s="134">
        <v>1</v>
      </c>
      <c r="H78" s="134">
        <v>3</v>
      </c>
      <c r="I78" s="134">
        <v>110</v>
      </c>
      <c r="J78" s="136">
        <v>92</v>
      </c>
      <c r="K78" s="121">
        <f t="shared" si="4"/>
        <v>110</v>
      </c>
      <c r="L78" s="134">
        <v>36.4</v>
      </c>
      <c r="M78" s="136">
        <v>34</v>
      </c>
      <c r="N78" s="134">
        <v>14.97</v>
      </c>
      <c r="O78" s="134">
        <v>11.69</v>
      </c>
      <c r="P78" s="134">
        <v>7.72</v>
      </c>
      <c r="Q78" s="153"/>
      <c r="R78" s="134">
        <v>34.299999999999997</v>
      </c>
      <c r="S78" s="136">
        <v>32</v>
      </c>
      <c r="T78" s="134">
        <v>5</v>
      </c>
      <c r="U78" s="136">
        <v>5</v>
      </c>
      <c r="V78" s="121" t="s">
        <v>113</v>
      </c>
      <c r="W78" s="136" t="s">
        <v>113</v>
      </c>
      <c r="X78" s="141">
        <f t="shared" si="5"/>
        <v>0.19565217391304346</v>
      </c>
    </row>
    <row r="79" spans="1:24" x14ac:dyDescent="0.25">
      <c r="A79" s="191"/>
      <c r="B79" s="192"/>
      <c r="C79" s="192"/>
      <c r="D79" s="134" t="s">
        <v>92</v>
      </c>
      <c r="E79" s="134" t="s">
        <v>187</v>
      </c>
      <c r="F79" s="134">
        <v>43</v>
      </c>
      <c r="G79" s="134">
        <v>1</v>
      </c>
      <c r="H79" s="134">
        <v>3</v>
      </c>
      <c r="I79" s="134">
        <v>110</v>
      </c>
      <c r="J79" s="136">
        <v>92</v>
      </c>
      <c r="K79" s="121">
        <f t="shared" si="4"/>
        <v>110</v>
      </c>
      <c r="L79" s="134">
        <v>36.4</v>
      </c>
      <c r="M79" s="136">
        <v>34</v>
      </c>
      <c r="N79" s="134">
        <v>14.97</v>
      </c>
      <c r="O79" s="134">
        <v>11.69</v>
      </c>
      <c r="P79" s="134">
        <v>7.72</v>
      </c>
      <c r="Q79" s="153"/>
      <c r="R79" s="134">
        <v>34.299999999999997</v>
      </c>
      <c r="S79" s="136">
        <v>32</v>
      </c>
      <c r="T79" s="134">
        <v>5</v>
      </c>
      <c r="U79" s="136">
        <v>5</v>
      </c>
      <c r="V79" s="121" t="s">
        <v>113</v>
      </c>
      <c r="W79" s="136" t="s">
        <v>113</v>
      </c>
      <c r="X79" s="141">
        <f t="shared" si="5"/>
        <v>0.19565217391304346</v>
      </c>
    </row>
    <row r="80" spans="1:24" x14ac:dyDescent="0.25">
      <c r="A80" s="191"/>
      <c r="B80" s="192"/>
      <c r="C80" s="197" t="s">
        <v>188</v>
      </c>
      <c r="D80" s="158" t="s">
        <v>94</v>
      </c>
      <c r="E80" s="159" t="s">
        <v>147</v>
      </c>
      <c r="F80" s="159" t="s">
        <v>189</v>
      </c>
      <c r="G80" s="135">
        <v>8</v>
      </c>
      <c r="H80" s="135">
        <v>3</v>
      </c>
      <c r="I80" s="135">
        <v>126</v>
      </c>
      <c r="J80" s="140">
        <v>110</v>
      </c>
      <c r="K80" s="121">
        <f t="shared" si="4"/>
        <v>1008</v>
      </c>
      <c r="L80" s="135">
        <v>38</v>
      </c>
      <c r="M80" s="140">
        <v>37</v>
      </c>
      <c r="N80" s="135">
        <v>11.7</v>
      </c>
      <c r="O80" s="135">
        <v>11.7</v>
      </c>
      <c r="P80" s="135">
        <v>11.8</v>
      </c>
      <c r="Q80" s="160"/>
      <c r="R80" s="135">
        <v>36</v>
      </c>
      <c r="S80" s="140">
        <v>36</v>
      </c>
      <c r="T80" s="135">
        <v>6.5</v>
      </c>
      <c r="U80" s="140">
        <v>6</v>
      </c>
      <c r="V80" s="121" t="s">
        <v>113</v>
      </c>
      <c r="W80" s="136" t="s">
        <v>113</v>
      </c>
      <c r="X80" s="141">
        <f t="shared" si="5"/>
        <v>0.1454545454545455</v>
      </c>
    </row>
    <row r="81" spans="1:24" x14ac:dyDescent="0.25">
      <c r="A81" s="191"/>
      <c r="B81" s="192"/>
      <c r="C81" s="197"/>
      <c r="D81" s="158" t="s">
        <v>94</v>
      </c>
      <c r="E81" s="159" t="s">
        <v>170</v>
      </c>
      <c r="F81" s="159" t="s">
        <v>190</v>
      </c>
      <c r="G81" s="135">
        <v>4</v>
      </c>
      <c r="H81" s="135">
        <v>3</v>
      </c>
      <c r="I81" s="135">
        <v>126</v>
      </c>
      <c r="J81" s="140">
        <v>110</v>
      </c>
      <c r="K81" s="121">
        <f t="shared" si="4"/>
        <v>504</v>
      </c>
      <c r="L81" s="135">
        <v>38</v>
      </c>
      <c r="M81" s="140">
        <v>37</v>
      </c>
      <c r="N81" s="135">
        <v>11.7</v>
      </c>
      <c r="O81" s="135">
        <v>11.7</v>
      </c>
      <c r="P81" s="135">
        <v>11.8</v>
      </c>
      <c r="Q81" s="160"/>
      <c r="R81" s="135">
        <v>36</v>
      </c>
      <c r="S81" s="140">
        <v>36</v>
      </c>
      <c r="T81" s="135">
        <v>6.5</v>
      </c>
      <c r="U81" s="140">
        <v>6</v>
      </c>
      <c r="V81" s="121" t="s">
        <v>113</v>
      </c>
      <c r="W81" s="136" t="s">
        <v>113</v>
      </c>
      <c r="X81" s="141">
        <f t="shared" si="5"/>
        <v>0.1454545454545455</v>
      </c>
    </row>
    <row r="82" spans="1:24" x14ac:dyDescent="0.25">
      <c r="A82" s="191"/>
      <c r="B82" s="192"/>
      <c r="C82" s="197" t="s">
        <v>191</v>
      </c>
      <c r="D82" s="158" t="s">
        <v>94</v>
      </c>
      <c r="E82" s="159" t="s">
        <v>147</v>
      </c>
      <c r="F82" s="159" t="s">
        <v>192</v>
      </c>
      <c r="G82" s="135">
        <v>12</v>
      </c>
      <c r="H82" s="135">
        <v>3</v>
      </c>
      <c r="I82" s="135">
        <v>126</v>
      </c>
      <c r="J82" s="140">
        <v>110</v>
      </c>
      <c r="K82" s="121">
        <f t="shared" si="4"/>
        <v>1512</v>
      </c>
      <c r="L82" s="135">
        <v>38</v>
      </c>
      <c r="M82" s="140">
        <v>37</v>
      </c>
      <c r="N82" s="135">
        <v>11.7</v>
      </c>
      <c r="O82" s="135">
        <v>11.7</v>
      </c>
      <c r="P82" s="135">
        <v>11.8</v>
      </c>
      <c r="Q82" s="160"/>
      <c r="R82" s="135">
        <v>36</v>
      </c>
      <c r="S82" s="140">
        <v>36</v>
      </c>
      <c r="T82" s="135">
        <v>6.5</v>
      </c>
      <c r="U82" s="140">
        <v>6</v>
      </c>
      <c r="V82" s="121" t="s">
        <v>113</v>
      </c>
      <c r="W82" s="136" t="s">
        <v>113</v>
      </c>
      <c r="X82" s="141">
        <f t="shared" si="5"/>
        <v>0.1454545454545455</v>
      </c>
    </row>
    <row r="83" spans="1:24" x14ac:dyDescent="0.25">
      <c r="A83" s="191"/>
      <c r="B83" s="192"/>
      <c r="C83" s="197"/>
      <c r="D83" s="158" t="s">
        <v>94</v>
      </c>
      <c r="E83" s="159" t="s">
        <v>170</v>
      </c>
      <c r="F83" s="161">
        <v>1104</v>
      </c>
      <c r="G83" s="135">
        <v>2</v>
      </c>
      <c r="H83" s="135">
        <v>3</v>
      </c>
      <c r="I83" s="135">
        <v>126</v>
      </c>
      <c r="J83" s="140">
        <v>110</v>
      </c>
      <c r="K83" s="121">
        <f t="shared" si="4"/>
        <v>252</v>
      </c>
      <c r="L83" s="135">
        <v>38</v>
      </c>
      <c r="M83" s="140">
        <v>37</v>
      </c>
      <c r="N83" s="135">
        <v>11.7</v>
      </c>
      <c r="O83" s="135">
        <v>11.7</v>
      </c>
      <c r="P83" s="135">
        <v>11.8</v>
      </c>
      <c r="Q83" s="160"/>
      <c r="R83" s="135">
        <v>36</v>
      </c>
      <c r="S83" s="140">
        <v>36</v>
      </c>
      <c r="T83" s="135">
        <v>6.5</v>
      </c>
      <c r="U83" s="140">
        <v>6</v>
      </c>
      <c r="V83" s="121" t="s">
        <v>113</v>
      </c>
      <c r="W83" s="136" t="s">
        <v>113</v>
      </c>
      <c r="X83" s="141">
        <f t="shared" si="5"/>
        <v>0.1454545454545455</v>
      </c>
    </row>
    <row r="84" spans="1:24" x14ac:dyDescent="0.25">
      <c r="A84" s="191"/>
      <c r="B84" s="192"/>
      <c r="C84" s="197"/>
      <c r="D84" s="158" t="s">
        <v>94</v>
      </c>
      <c r="E84" s="159" t="s">
        <v>149</v>
      </c>
      <c r="F84" s="161">
        <v>8111</v>
      </c>
      <c r="G84" s="135">
        <v>2</v>
      </c>
      <c r="H84" s="135">
        <v>3</v>
      </c>
      <c r="I84" s="135">
        <v>126</v>
      </c>
      <c r="J84" s="140">
        <v>110</v>
      </c>
      <c r="K84" s="121">
        <f t="shared" si="4"/>
        <v>252</v>
      </c>
      <c r="L84" s="135">
        <v>41</v>
      </c>
      <c r="M84" s="140">
        <v>37</v>
      </c>
      <c r="N84" s="135">
        <v>11.7</v>
      </c>
      <c r="O84" s="135">
        <v>11.7</v>
      </c>
      <c r="P84" s="135">
        <v>11.8</v>
      </c>
      <c r="Q84" s="160"/>
      <c r="R84" s="135">
        <v>36</v>
      </c>
      <c r="S84" s="140">
        <v>36</v>
      </c>
      <c r="T84" s="135">
        <v>6.5</v>
      </c>
      <c r="U84" s="140">
        <v>6</v>
      </c>
      <c r="V84" s="121" t="s">
        <v>113</v>
      </c>
      <c r="W84" s="136" t="s">
        <v>113</v>
      </c>
      <c r="X84" s="141">
        <f t="shared" si="5"/>
        <v>0.1454545454545455</v>
      </c>
    </row>
    <row r="85" spans="1:24" x14ac:dyDescent="0.25">
      <c r="A85" s="191"/>
      <c r="B85" s="192"/>
      <c r="C85" s="192" t="s">
        <v>193</v>
      </c>
      <c r="D85" s="158" t="s">
        <v>94</v>
      </c>
      <c r="E85" s="134" t="s">
        <v>147</v>
      </c>
      <c r="F85" s="134" t="s">
        <v>194</v>
      </c>
      <c r="G85" s="134">
        <v>3</v>
      </c>
      <c r="H85" s="134">
        <v>3</v>
      </c>
      <c r="I85" s="134">
        <v>126</v>
      </c>
      <c r="J85" s="140">
        <v>110</v>
      </c>
      <c r="K85" s="121">
        <f t="shared" si="4"/>
        <v>378</v>
      </c>
      <c r="L85" s="134">
        <v>38</v>
      </c>
      <c r="M85" s="140">
        <v>37</v>
      </c>
      <c r="N85" s="134">
        <v>11.7</v>
      </c>
      <c r="O85" s="134">
        <v>11.7</v>
      </c>
      <c r="P85" s="134">
        <v>11.8</v>
      </c>
      <c r="Q85" s="153"/>
      <c r="R85" s="134">
        <v>36</v>
      </c>
      <c r="S85" s="140">
        <v>36</v>
      </c>
      <c r="T85" s="134">
        <v>6.5</v>
      </c>
      <c r="U85" s="140">
        <v>6</v>
      </c>
      <c r="V85" s="121" t="s">
        <v>113</v>
      </c>
      <c r="W85" s="136" t="s">
        <v>113</v>
      </c>
      <c r="X85" s="141">
        <f t="shared" si="5"/>
        <v>0.1454545454545455</v>
      </c>
    </row>
    <row r="86" spans="1:24" x14ac:dyDescent="0.25">
      <c r="A86" s="191"/>
      <c r="B86" s="192"/>
      <c r="C86" s="192"/>
      <c r="D86" s="158" t="s">
        <v>94</v>
      </c>
      <c r="E86" s="134" t="s">
        <v>170</v>
      </c>
      <c r="F86" s="134">
        <v>9</v>
      </c>
      <c r="G86" s="134">
        <v>1</v>
      </c>
      <c r="H86" s="134">
        <v>3</v>
      </c>
      <c r="I86" s="134">
        <v>126</v>
      </c>
      <c r="J86" s="140">
        <v>110</v>
      </c>
      <c r="K86" s="121">
        <f t="shared" si="4"/>
        <v>126</v>
      </c>
      <c r="L86" s="134">
        <v>38</v>
      </c>
      <c r="M86" s="140">
        <v>37</v>
      </c>
      <c r="N86" s="134">
        <v>11.7</v>
      </c>
      <c r="O86" s="134">
        <v>11.7</v>
      </c>
      <c r="P86" s="134">
        <v>11.8</v>
      </c>
      <c r="Q86" s="153"/>
      <c r="R86" s="134">
        <v>36</v>
      </c>
      <c r="S86" s="140">
        <v>36</v>
      </c>
      <c r="T86" s="134">
        <v>6.5</v>
      </c>
      <c r="U86" s="140">
        <v>6</v>
      </c>
      <c r="V86" s="121" t="s">
        <v>113</v>
      </c>
      <c r="W86" s="136" t="s">
        <v>113</v>
      </c>
      <c r="X86" s="141">
        <f t="shared" si="5"/>
        <v>0.1454545454545455</v>
      </c>
    </row>
    <row r="87" spans="1:24" x14ac:dyDescent="0.25">
      <c r="A87" s="191"/>
      <c r="B87" s="192"/>
      <c r="C87" s="192"/>
      <c r="D87" s="158" t="s">
        <v>94</v>
      </c>
      <c r="E87" s="134" t="s">
        <v>174</v>
      </c>
      <c r="F87" s="134" t="s">
        <v>195</v>
      </c>
      <c r="G87" s="134">
        <v>3</v>
      </c>
      <c r="H87" s="134">
        <v>3</v>
      </c>
      <c r="I87" s="134">
        <v>146</v>
      </c>
      <c r="J87" s="140">
        <v>110</v>
      </c>
      <c r="K87" s="121">
        <f t="shared" si="4"/>
        <v>438</v>
      </c>
      <c r="L87" s="134">
        <v>42.2</v>
      </c>
      <c r="M87" s="140">
        <v>37</v>
      </c>
      <c r="N87" s="134">
        <v>15.2</v>
      </c>
      <c r="O87" s="134">
        <v>13.7</v>
      </c>
      <c r="P87" s="134">
        <v>15.4</v>
      </c>
      <c r="Q87" s="153"/>
      <c r="R87" s="134">
        <v>46</v>
      </c>
      <c r="S87" s="140">
        <v>36</v>
      </c>
      <c r="T87" s="134">
        <v>6.5</v>
      </c>
      <c r="U87" s="140">
        <v>6</v>
      </c>
      <c r="V87" s="121" t="s">
        <v>113</v>
      </c>
      <c r="W87" s="136" t="s">
        <v>113</v>
      </c>
      <c r="X87" s="141">
        <f t="shared" si="5"/>
        <v>0.32727272727272738</v>
      </c>
    </row>
    <row r="88" spans="1:24" x14ac:dyDescent="0.25">
      <c r="A88" s="191"/>
      <c r="B88" s="192"/>
      <c r="C88" s="192"/>
      <c r="D88" s="158" t="s">
        <v>94</v>
      </c>
      <c r="E88" s="134" t="s">
        <v>175</v>
      </c>
      <c r="F88" s="134">
        <v>16</v>
      </c>
      <c r="G88" s="134">
        <v>1</v>
      </c>
      <c r="H88" s="134">
        <v>3</v>
      </c>
      <c r="I88" s="134">
        <v>147</v>
      </c>
      <c r="J88" s="140">
        <v>110</v>
      </c>
      <c r="K88" s="121">
        <f t="shared" si="4"/>
        <v>147</v>
      </c>
      <c r="L88" s="134">
        <v>48</v>
      </c>
      <c r="M88" s="140">
        <v>37</v>
      </c>
      <c r="N88" s="134">
        <v>15.2</v>
      </c>
      <c r="O88" s="134">
        <v>13.7</v>
      </c>
      <c r="P88" s="134">
        <v>15.4</v>
      </c>
      <c r="Q88" s="153"/>
      <c r="R88" s="134">
        <v>46</v>
      </c>
      <c r="S88" s="140">
        <v>36</v>
      </c>
      <c r="T88" s="134">
        <v>6.5</v>
      </c>
      <c r="U88" s="140">
        <v>6</v>
      </c>
      <c r="V88" s="121" t="s">
        <v>113</v>
      </c>
      <c r="W88" s="136" t="s">
        <v>113</v>
      </c>
      <c r="X88" s="141">
        <f t="shared" si="5"/>
        <v>0.33636363636363642</v>
      </c>
    </row>
    <row r="89" spans="1:24" x14ac:dyDescent="0.25">
      <c r="A89" s="191"/>
      <c r="B89" s="192"/>
      <c r="C89" s="192" t="s">
        <v>196</v>
      </c>
      <c r="D89" s="158" t="s">
        <v>94</v>
      </c>
      <c r="E89" s="134" t="s">
        <v>197</v>
      </c>
      <c r="F89" s="150">
        <v>124122</v>
      </c>
      <c r="G89" s="134">
        <v>2</v>
      </c>
      <c r="H89" s="134">
        <v>3</v>
      </c>
      <c r="I89" s="134">
        <v>140.4</v>
      </c>
      <c r="J89" s="136">
        <v>110</v>
      </c>
      <c r="K89" s="121">
        <f t="shared" si="4"/>
        <v>280.8</v>
      </c>
      <c r="L89" s="134">
        <v>43.3</v>
      </c>
      <c r="M89" s="136">
        <v>37</v>
      </c>
      <c r="N89" s="134">
        <v>13.25</v>
      </c>
      <c r="O89" s="134">
        <v>11.4</v>
      </c>
      <c r="P89" s="134">
        <v>13.25</v>
      </c>
      <c r="Q89" s="153"/>
      <c r="R89" s="134">
        <v>38</v>
      </c>
      <c r="S89" s="136">
        <v>36</v>
      </c>
      <c r="T89" s="134">
        <v>6</v>
      </c>
      <c r="U89" s="136">
        <v>6</v>
      </c>
      <c r="V89" s="121" t="s">
        <v>113</v>
      </c>
      <c r="W89" s="136" t="s">
        <v>113</v>
      </c>
      <c r="X89" s="141">
        <f t="shared" si="5"/>
        <v>0.27636363636363637</v>
      </c>
    </row>
    <row r="90" spans="1:24" x14ac:dyDescent="0.25">
      <c r="A90" s="191"/>
      <c r="B90" s="192"/>
      <c r="C90" s="192"/>
      <c r="D90" s="158" t="s">
        <v>94</v>
      </c>
      <c r="E90" s="134" t="s">
        <v>198</v>
      </c>
      <c r="F90" s="150">
        <v>125123</v>
      </c>
      <c r="G90" s="134">
        <v>2</v>
      </c>
      <c r="H90" s="134">
        <v>3</v>
      </c>
      <c r="I90" s="134">
        <v>140.4</v>
      </c>
      <c r="J90" s="136">
        <v>110</v>
      </c>
      <c r="K90" s="121">
        <f t="shared" si="4"/>
        <v>280.8</v>
      </c>
      <c r="L90" s="134">
        <v>43.3</v>
      </c>
      <c r="M90" s="136">
        <v>37</v>
      </c>
      <c r="N90" s="134">
        <v>13.25</v>
      </c>
      <c r="O90" s="134">
        <v>11.4</v>
      </c>
      <c r="P90" s="134">
        <v>13.25</v>
      </c>
      <c r="Q90" s="153"/>
      <c r="R90" s="134">
        <v>38</v>
      </c>
      <c r="S90" s="136">
        <v>36</v>
      </c>
      <c r="T90" s="134">
        <v>6</v>
      </c>
      <c r="U90" s="136">
        <v>6</v>
      </c>
      <c r="V90" s="121" t="s">
        <v>113</v>
      </c>
      <c r="W90" s="136" t="s">
        <v>113</v>
      </c>
      <c r="X90" s="141">
        <f t="shared" si="5"/>
        <v>0.27636363636363637</v>
      </c>
    </row>
    <row r="91" spans="1:24" x14ac:dyDescent="0.25">
      <c r="A91" s="191"/>
      <c r="B91" s="192"/>
      <c r="C91" s="197" t="s">
        <v>199</v>
      </c>
      <c r="D91" s="158" t="s">
        <v>94</v>
      </c>
      <c r="E91" s="159" t="s">
        <v>200</v>
      </c>
      <c r="F91" s="159">
        <v>120</v>
      </c>
      <c r="G91" s="135">
        <v>1</v>
      </c>
      <c r="H91" s="135">
        <v>3</v>
      </c>
      <c r="I91" s="135">
        <v>128.6</v>
      </c>
      <c r="J91" s="140">
        <v>110</v>
      </c>
      <c r="K91" s="121">
        <f t="shared" si="4"/>
        <v>128.6</v>
      </c>
      <c r="L91" s="135">
        <v>40.9</v>
      </c>
      <c r="M91" s="140">
        <v>37</v>
      </c>
      <c r="N91" s="135">
        <v>13.05</v>
      </c>
      <c r="O91" s="135">
        <v>11.41</v>
      </c>
      <c r="P91" s="135">
        <v>13.05</v>
      </c>
      <c r="Q91" s="160"/>
      <c r="R91" s="135">
        <v>37.5</v>
      </c>
      <c r="S91" s="140">
        <v>36</v>
      </c>
      <c r="T91" s="135">
        <v>6</v>
      </c>
      <c r="U91" s="140">
        <v>6</v>
      </c>
      <c r="V91" s="121" t="s">
        <v>113</v>
      </c>
      <c r="W91" s="136" t="s">
        <v>113</v>
      </c>
      <c r="X91" s="141">
        <f t="shared" si="5"/>
        <v>0.16909090909090896</v>
      </c>
    </row>
    <row r="92" spans="1:24" x14ac:dyDescent="0.25">
      <c r="A92" s="191"/>
      <c r="B92" s="192"/>
      <c r="C92" s="197"/>
      <c r="D92" s="158" t="s">
        <v>94</v>
      </c>
      <c r="E92" s="159" t="s">
        <v>201</v>
      </c>
      <c r="F92" s="159">
        <v>121</v>
      </c>
      <c r="G92" s="135">
        <v>1</v>
      </c>
      <c r="H92" s="135">
        <v>3</v>
      </c>
      <c r="I92" s="135">
        <v>128.6</v>
      </c>
      <c r="J92" s="140">
        <v>110</v>
      </c>
      <c r="K92" s="121">
        <f t="shared" si="4"/>
        <v>128.6</v>
      </c>
      <c r="L92" s="135">
        <v>40.9</v>
      </c>
      <c r="M92" s="140">
        <v>37</v>
      </c>
      <c r="N92" s="135">
        <v>13.05</v>
      </c>
      <c r="O92" s="135">
        <v>11.41</v>
      </c>
      <c r="P92" s="135">
        <v>13.05</v>
      </c>
      <c r="Q92" s="160"/>
      <c r="R92" s="135">
        <v>37.5</v>
      </c>
      <c r="S92" s="140">
        <v>36</v>
      </c>
      <c r="T92" s="135">
        <v>6</v>
      </c>
      <c r="U92" s="140">
        <v>6</v>
      </c>
      <c r="V92" s="121" t="s">
        <v>113</v>
      </c>
      <c r="W92" s="136" t="s">
        <v>113</v>
      </c>
      <c r="X92" s="141">
        <f t="shared" si="5"/>
        <v>0.16909090909090896</v>
      </c>
    </row>
    <row r="93" spans="1:24" x14ac:dyDescent="0.25">
      <c r="A93" s="191"/>
      <c r="B93" s="192"/>
      <c r="C93" s="197"/>
      <c r="D93" s="158" t="s">
        <v>94</v>
      </c>
      <c r="E93" s="159" t="s">
        <v>202</v>
      </c>
      <c r="F93" s="159">
        <v>118</v>
      </c>
      <c r="G93" s="135">
        <v>1</v>
      </c>
      <c r="H93" s="135">
        <v>3</v>
      </c>
      <c r="I93" s="135">
        <v>133.80000000000001</v>
      </c>
      <c r="J93" s="136">
        <v>110</v>
      </c>
      <c r="K93" s="121">
        <f t="shared" si="4"/>
        <v>133.80000000000001</v>
      </c>
      <c r="L93" s="135">
        <v>41</v>
      </c>
      <c r="M93" s="136">
        <v>37</v>
      </c>
      <c r="N93" s="135">
        <v>13.63</v>
      </c>
      <c r="O93" s="135">
        <v>12.2</v>
      </c>
      <c r="P93" s="135">
        <v>13.63</v>
      </c>
      <c r="Q93" s="160"/>
      <c r="R93" s="135">
        <v>39.5</v>
      </c>
      <c r="S93" s="136">
        <v>36</v>
      </c>
      <c r="T93" s="135">
        <v>6</v>
      </c>
      <c r="U93" s="136">
        <v>6</v>
      </c>
      <c r="V93" s="121" t="s">
        <v>113</v>
      </c>
      <c r="W93" s="136" t="s">
        <v>113</v>
      </c>
      <c r="X93" s="141">
        <f t="shared" si="5"/>
        <v>0.21636363636363654</v>
      </c>
    </row>
    <row r="94" spans="1:24" x14ac:dyDescent="0.25">
      <c r="A94" s="191"/>
      <c r="B94" s="192"/>
      <c r="C94" s="197"/>
      <c r="D94" s="158" t="s">
        <v>94</v>
      </c>
      <c r="E94" s="159" t="s">
        <v>203</v>
      </c>
      <c r="F94" s="154">
        <v>119117</v>
      </c>
      <c r="G94" s="134">
        <v>2</v>
      </c>
      <c r="H94" s="134">
        <v>3</v>
      </c>
      <c r="I94" s="135">
        <v>133.80000000000001</v>
      </c>
      <c r="J94" s="136">
        <v>110</v>
      </c>
      <c r="K94" s="121">
        <f t="shared" ref="K94:K104" si="6">SUM(G94*I94)</f>
        <v>267.60000000000002</v>
      </c>
      <c r="L94" s="135">
        <v>41</v>
      </c>
      <c r="M94" s="136">
        <v>37</v>
      </c>
      <c r="N94" s="135">
        <v>13.63</v>
      </c>
      <c r="O94" s="135">
        <v>12.2</v>
      </c>
      <c r="P94" s="135">
        <v>13.63</v>
      </c>
      <c r="Q94" s="160"/>
      <c r="R94" s="135">
        <v>39.5</v>
      </c>
      <c r="S94" s="136">
        <v>36</v>
      </c>
      <c r="T94" s="135">
        <v>6</v>
      </c>
      <c r="U94" s="136">
        <v>6</v>
      </c>
      <c r="V94" s="121" t="s">
        <v>113</v>
      </c>
      <c r="W94" s="136" t="s">
        <v>113</v>
      </c>
      <c r="X94" s="141">
        <f t="shared" ref="X94:X104" si="7">I94/J94-100%</f>
        <v>0.21636363636363654</v>
      </c>
    </row>
    <row r="95" spans="1:24" x14ac:dyDescent="0.25">
      <c r="A95" s="191"/>
      <c r="B95" s="192"/>
      <c r="C95" s="192" t="s">
        <v>204</v>
      </c>
      <c r="D95" s="158" t="s">
        <v>94</v>
      </c>
      <c r="E95" s="134" t="s">
        <v>200</v>
      </c>
      <c r="F95" s="150">
        <v>112114</v>
      </c>
      <c r="G95" s="135">
        <v>2</v>
      </c>
      <c r="H95" s="135">
        <v>3</v>
      </c>
      <c r="I95" s="135">
        <v>128.6</v>
      </c>
      <c r="J95" s="140">
        <v>110</v>
      </c>
      <c r="K95" s="121">
        <f t="shared" si="6"/>
        <v>257.2</v>
      </c>
      <c r="L95" s="135">
        <v>40.9</v>
      </c>
      <c r="M95" s="140">
        <v>37</v>
      </c>
      <c r="N95" s="135">
        <v>13.05</v>
      </c>
      <c r="O95" s="135">
        <v>11.41</v>
      </c>
      <c r="P95" s="135">
        <v>13.05</v>
      </c>
      <c r="Q95" s="160"/>
      <c r="R95" s="135">
        <v>37.5</v>
      </c>
      <c r="S95" s="140">
        <v>36</v>
      </c>
      <c r="T95" s="135">
        <v>6</v>
      </c>
      <c r="U95" s="140">
        <v>6</v>
      </c>
      <c r="V95" s="121" t="s">
        <v>113</v>
      </c>
      <c r="W95" s="136" t="s">
        <v>113</v>
      </c>
      <c r="X95" s="141">
        <f t="shared" si="7"/>
        <v>0.16909090909090896</v>
      </c>
    </row>
    <row r="96" spans="1:24" x14ac:dyDescent="0.25">
      <c r="A96" s="191"/>
      <c r="B96" s="192"/>
      <c r="C96" s="192"/>
      <c r="D96" s="158" t="s">
        <v>94</v>
      </c>
      <c r="E96" s="134" t="s">
        <v>202</v>
      </c>
      <c r="F96" s="134">
        <v>116</v>
      </c>
      <c r="G96" s="135">
        <v>1</v>
      </c>
      <c r="H96" s="135">
        <v>3</v>
      </c>
      <c r="I96" s="135">
        <v>133.80000000000001</v>
      </c>
      <c r="J96" s="136">
        <v>110</v>
      </c>
      <c r="K96" s="121">
        <f t="shared" si="6"/>
        <v>133.80000000000001</v>
      </c>
      <c r="L96" s="135">
        <v>41</v>
      </c>
      <c r="M96" s="136">
        <v>37</v>
      </c>
      <c r="N96" s="135">
        <v>13.63</v>
      </c>
      <c r="O96" s="135">
        <v>12.2</v>
      </c>
      <c r="P96" s="135">
        <v>13.63</v>
      </c>
      <c r="Q96" s="160"/>
      <c r="R96" s="135">
        <v>39.5</v>
      </c>
      <c r="S96" s="136">
        <v>36</v>
      </c>
      <c r="T96" s="135">
        <v>6</v>
      </c>
      <c r="U96" s="136">
        <v>6</v>
      </c>
      <c r="V96" s="121" t="s">
        <v>113</v>
      </c>
      <c r="W96" s="136" t="s">
        <v>113</v>
      </c>
      <c r="X96" s="141">
        <f t="shared" si="7"/>
        <v>0.21636363636363654</v>
      </c>
    </row>
    <row r="97" spans="1:24" x14ac:dyDescent="0.25">
      <c r="A97" s="191"/>
      <c r="B97" s="192"/>
      <c r="C97" s="192"/>
      <c r="D97" s="158" t="s">
        <v>94</v>
      </c>
      <c r="E97" s="134" t="s">
        <v>203</v>
      </c>
      <c r="F97" s="134">
        <v>115</v>
      </c>
      <c r="G97" s="134">
        <v>1</v>
      </c>
      <c r="H97" s="134">
        <v>3</v>
      </c>
      <c r="I97" s="135">
        <v>133.80000000000001</v>
      </c>
      <c r="J97" s="136">
        <v>110</v>
      </c>
      <c r="K97" s="121">
        <f t="shared" si="6"/>
        <v>133.80000000000001</v>
      </c>
      <c r="L97" s="135">
        <v>41</v>
      </c>
      <c r="M97" s="136">
        <v>37</v>
      </c>
      <c r="N97" s="135">
        <v>13.63</v>
      </c>
      <c r="O97" s="135">
        <v>12.2</v>
      </c>
      <c r="P97" s="135">
        <v>13.63</v>
      </c>
      <c r="Q97" s="160"/>
      <c r="R97" s="135">
        <v>39.5</v>
      </c>
      <c r="S97" s="136">
        <v>36</v>
      </c>
      <c r="T97" s="135">
        <v>6</v>
      </c>
      <c r="U97" s="136">
        <v>6</v>
      </c>
      <c r="V97" s="121" t="s">
        <v>113</v>
      </c>
      <c r="W97" s="136" t="s">
        <v>113</v>
      </c>
      <c r="X97" s="141">
        <f t="shared" si="7"/>
        <v>0.21636363636363654</v>
      </c>
    </row>
    <row r="98" spans="1:24" x14ac:dyDescent="0.25">
      <c r="A98" s="191"/>
      <c r="B98" s="192"/>
      <c r="C98" s="192"/>
      <c r="D98" s="134" t="s">
        <v>139</v>
      </c>
      <c r="E98" s="134" t="s">
        <v>205</v>
      </c>
      <c r="F98" s="134">
        <v>113</v>
      </c>
      <c r="G98" s="134">
        <v>1</v>
      </c>
      <c r="H98" s="134">
        <v>4</v>
      </c>
      <c r="I98" s="134">
        <v>140.4</v>
      </c>
      <c r="J98" s="136">
        <v>120</v>
      </c>
      <c r="K98" s="121">
        <f t="shared" si="6"/>
        <v>140.4</v>
      </c>
      <c r="L98" s="134">
        <v>42.4</v>
      </c>
      <c r="M98" s="136">
        <v>40</v>
      </c>
      <c r="N98" s="134">
        <v>13.05</v>
      </c>
      <c r="O98" s="134">
        <v>11.89</v>
      </c>
      <c r="P98" s="134">
        <v>8.9</v>
      </c>
      <c r="Q98" s="135">
        <v>13.05</v>
      </c>
      <c r="R98" s="134">
        <v>46.8</v>
      </c>
      <c r="S98" s="136">
        <v>43</v>
      </c>
      <c r="T98" s="134">
        <v>8</v>
      </c>
      <c r="U98" s="136">
        <v>6</v>
      </c>
      <c r="V98" s="121" t="s">
        <v>113</v>
      </c>
      <c r="W98" s="136" t="s">
        <v>113</v>
      </c>
      <c r="X98" s="141">
        <f t="shared" si="7"/>
        <v>0.17000000000000015</v>
      </c>
    </row>
    <row r="99" spans="1:24" x14ac:dyDescent="0.25">
      <c r="A99" s="191"/>
      <c r="B99" s="192"/>
      <c r="C99" s="197" t="s">
        <v>206</v>
      </c>
      <c r="D99" s="158" t="s">
        <v>94</v>
      </c>
      <c r="E99" s="159" t="s">
        <v>207</v>
      </c>
      <c r="F99" s="159">
        <v>91</v>
      </c>
      <c r="G99" s="135">
        <v>1</v>
      </c>
      <c r="H99" s="135">
        <v>3</v>
      </c>
      <c r="I99" s="135">
        <v>126</v>
      </c>
      <c r="J99" s="140">
        <v>110</v>
      </c>
      <c r="K99" s="121">
        <f t="shared" si="6"/>
        <v>126</v>
      </c>
      <c r="L99" s="135">
        <v>38</v>
      </c>
      <c r="M99" s="140">
        <v>37</v>
      </c>
      <c r="N99" s="135">
        <v>11.7</v>
      </c>
      <c r="O99" s="135">
        <v>11.8</v>
      </c>
      <c r="P99" s="135">
        <v>11.5</v>
      </c>
      <c r="Q99" s="160"/>
      <c r="R99" s="135">
        <v>36</v>
      </c>
      <c r="S99" s="140">
        <v>36</v>
      </c>
      <c r="T99" s="135">
        <v>6.5</v>
      </c>
      <c r="U99" s="140">
        <v>6</v>
      </c>
      <c r="V99" s="121" t="s">
        <v>113</v>
      </c>
      <c r="W99" s="136" t="s">
        <v>113</v>
      </c>
      <c r="X99" s="141">
        <f t="shared" si="7"/>
        <v>0.1454545454545455</v>
      </c>
    </row>
    <row r="100" spans="1:24" x14ac:dyDescent="0.25">
      <c r="A100" s="191"/>
      <c r="B100" s="192"/>
      <c r="C100" s="197"/>
      <c r="D100" s="158" t="s">
        <v>94</v>
      </c>
      <c r="E100" s="159" t="s">
        <v>208</v>
      </c>
      <c r="F100" s="159" t="s">
        <v>209</v>
      </c>
      <c r="G100" s="135">
        <v>2</v>
      </c>
      <c r="H100" s="135">
        <v>3</v>
      </c>
      <c r="I100" s="135">
        <v>126</v>
      </c>
      <c r="J100" s="140">
        <v>110</v>
      </c>
      <c r="K100" s="121">
        <f t="shared" si="6"/>
        <v>252</v>
      </c>
      <c r="L100" s="135">
        <v>38</v>
      </c>
      <c r="M100" s="140">
        <v>37</v>
      </c>
      <c r="N100" s="135">
        <v>11.7</v>
      </c>
      <c r="O100" s="135">
        <v>11.8</v>
      </c>
      <c r="P100" s="135">
        <v>11.5</v>
      </c>
      <c r="Q100" s="160"/>
      <c r="R100" s="135">
        <v>36</v>
      </c>
      <c r="S100" s="140">
        <v>36</v>
      </c>
      <c r="T100" s="135">
        <v>6.5</v>
      </c>
      <c r="U100" s="140">
        <v>6</v>
      </c>
      <c r="V100" s="121" t="s">
        <v>113</v>
      </c>
      <c r="W100" s="136" t="s">
        <v>113</v>
      </c>
      <c r="X100" s="141">
        <f t="shared" si="7"/>
        <v>0.1454545454545455</v>
      </c>
    </row>
    <row r="101" spans="1:24" x14ac:dyDescent="0.25">
      <c r="A101" s="191"/>
      <c r="B101" s="192"/>
      <c r="C101" s="197"/>
      <c r="D101" s="158" t="s">
        <v>94</v>
      </c>
      <c r="E101" s="159" t="s">
        <v>210</v>
      </c>
      <c r="F101" s="159">
        <v>88</v>
      </c>
      <c r="G101" s="135">
        <v>1</v>
      </c>
      <c r="H101" s="135">
        <v>3</v>
      </c>
      <c r="I101" s="135">
        <v>126</v>
      </c>
      <c r="J101" s="140">
        <v>110</v>
      </c>
      <c r="K101" s="121">
        <f t="shared" si="6"/>
        <v>126</v>
      </c>
      <c r="L101" s="135">
        <v>41</v>
      </c>
      <c r="M101" s="140">
        <v>37</v>
      </c>
      <c r="N101" s="135">
        <v>11.7</v>
      </c>
      <c r="O101" s="135">
        <v>11.8</v>
      </c>
      <c r="P101" s="135">
        <v>11.5</v>
      </c>
      <c r="Q101" s="160"/>
      <c r="R101" s="135">
        <v>36</v>
      </c>
      <c r="S101" s="140">
        <v>36</v>
      </c>
      <c r="T101" s="135">
        <v>6.5</v>
      </c>
      <c r="U101" s="140">
        <v>6</v>
      </c>
      <c r="V101" s="121" t="s">
        <v>113</v>
      </c>
      <c r="W101" s="136" t="s">
        <v>113</v>
      </c>
      <c r="X101" s="141">
        <f t="shared" si="7"/>
        <v>0.1454545454545455</v>
      </c>
    </row>
    <row r="102" spans="1:24" x14ac:dyDescent="0.25">
      <c r="A102" s="191"/>
      <c r="B102" s="192"/>
      <c r="C102" s="192" t="s">
        <v>211</v>
      </c>
      <c r="D102" s="158" t="s">
        <v>94</v>
      </c>
      <c r="E102" s="134" t="s">
        <v>212</v>
      </c>
      <c r="F102" s="134">
        <v>95</v>
      </c>
      <c r="G102" s="134">
        <v>1</v>
      </c>
      <c r="H102" s="134">
        <v>3</v>
      </c>
      <c r="I102" s="135">
        <v>126</v>
      </c>
      <c r="J102" s="140">
        <v>110</v>
      </c>
      <c r="K102" s="121">
        <f t="shared" si="6"/>
        <v>126</v>
      </c>
      <c r="L102" s="135">
        <v>38</v>
      </c>
      <c r="M102" s="140">
        <v>37</v>
      </c>
      <c r="N102" s="135">
        <v>11.7</v>
      </c>
      <c r="O102" s="135">
        <v>11.8</v>
      </c>
      <c r="P102" s="135">
        <v>11.5</v>
      </c>
      <c r="Q102" s="160"/>
      <c r="R102" s="135">
        <v>36</v>
      </c>
      <c r="S102" s="140">
        <v>36</v>
      </c>
      <c r="T102" s="135">
        <v>6.5</v>
      </c>
      <c r="U102" s="140">
        <v>6</v>
      </c>
      <c r="V102" s="121" t="s">
        <v>113</v>
      </c>
      <c r="W102" s="136" t="s">
        <v>113</v>
      </c>
      <c r="X102" s="141">
        <f t="shared" si="7"/>
        <v>0.1454545454545455</v>
      </c>
    </row>
    <row r="103" spans="1:24" x14ac:dyDescent="0.25">
      <c r="A103" s="191"/>
      <c r="B103" s="192"/>
      <c r="C103" s="192"/>
      <c r="D103" s="158" t="s">
        <v>94</v>
      </c>
      <c r="E103" s="134" t="s">
        <v>213</v>
      </c>
      <c r="F103" s="134" t="s">
        <v>214</v>
      </c>
      <c r="G103" s="134">
        <v>2</v>
      </c>
      <c r="H103" s="134">
        <v>3</v>
      </c>
      <c r="I103" s="135">
        <v>126</v>
      </c>
      <c r="J103" s="140">
        <v>110</v>
      </c>
      <c r="K103" s="121">
        <f t="shared" si="6"/>
        <v>252</v>
      </c>
      <c r="L103" s="135">
        <v>38</v>
      </c>
      <c r="M103" s="140">
        <v>37</v>
      </c>
      <c r="N103" s="135">
        <v>11.7</v>
      </c>
      <c r="O103" s="135">
        <v>11.8</v>
      </c>
      <c r="P103" s="135">
        <v>11.5</v>
      </c>
      <c r="Q103" s="160"/>
      <c r="R103" s="135">
        <v>36</v>
      </c>
      <c r="S103" s="140">
        <v>36</v>
      </c>
      <c r="T103" s="135">
        <v>6.5</v>
      </c>
      <c r="U103" s="140">
        <v>6</v>
      </c>
      <c r="V103" s="121" t="s">
        <v>113</v>
      </c>
      <c r="W103" s="136" t="s">
        <v>113</v>
      </c>
      <c r="X103" s="141">
        <f t="shared" si="7"/>
        <v>0.1454545454545455</v>
      </c>
    </row>
    <row r="104" spans="1:24" x14ac:dyDescent="0.25">
      <c r="A104" s="191"/>
      <c r="B104" s="192"/>
      <c r="C104" s="192"/>
      <c r="D104" s="158" t="s">
        <v>94</v>
      </c>
      <c r="E104" s="134" t="s">
        <v>215</v>
      </c>
      <c r="F104" s="134">
        <v>92</v>
      </c>
      <c r="G104" s="134">
        <v>1</v>
      </c>
      <c r="H104" s="134">
        <v>3</v>
      </c>
      <c r="I104" s="135">
        <v>126</v>
      </c>
      <c r="J104" s="140">
        <v>110</v>
      </c>
      <c r="K104" s="121">
        <f t="shared" si="6"/>
        <v>126</v>
      </c>
      <c r="L104" s="135">
        <v>41</v>
      </c>
      <c r="M104" s="140">
        <v>37</v>
      </c>
      <c r="N104" s="135">
        <v>11.7</v>
      </c>
      <c r="O104" s="135">
        <v>11.8</v>
      </c>
      <c r="P104" s="135">
        <v>11.5</v>
      </c>
      <c r="Q104" s="160"/>
      <c r="R104" s="135">
        <v>36</v>
      </c>
      <c r="S104" s="140">
        <v>36</v>
      </c>
      <c r="T104" s="135">
        <v>6.5</v>
      </c>
      <c r="U104" s="140">
        <v>6</v>
      </c>
      <c r="V104" s="121" t="s">
        <v>113</v>
      </c>
      <c r="W104" s="136" t="s">
        <v>113</v>
      </c>
      <c r="X104" s="141">
        <f t="shared" si="7"/>
        <v>0.1454545454545455</v>
      </c>
    </row>
    <row r="105" spans="1:24" x14ac:dyDescent="0.25">
      <c r="A105" s="156"/>
      <c r="B105" s="156"/>
      <c r="C105" s="156"/>
      <c r="D105" s="127"/>
      <c r="E105" s="156"/>
      <c r="F105" s="156"/>
      <c r="G105" s="156"/>
      <c r="H105" s="156"/>
      <c r="I105" s="156"/>
      <c r="J105" s="156"/>
      <c r="K105" s="157">
        <f>SUM(K30:K104)</f>
        <v>17264.949999999997</v>
      </c>
      <c r="L105" s="156"/>
      <c r="M105" s="156"/>
      <c r="N105" s="156"/>
      <c r="O105" s="156"/>
      <c r="P105" s="156"/>
      <c r="Q105" s="156"/>
      <c r="R105" s="156"/>
      <c r="S105" s="156"/>
      <c r="T105" s="156"/>
      <c r="U105" s="156"/>
      <c r="V105" s="156"/>
      <c r="W105" s="156"/>
      <c r="X105" s="138"/>
    </row>
    <row r="106" spans="1:24" ht="15.75" thickBot="1" x14ac:dyDescent="0.3">
      <c r="B106">
        <f>B30+B9+B3</f>
        <v>196</v>
      </c>
      <c r="S106" s="194" t="s">
        <v>298</v>
      </c>
      <c r="T106" s="195"/>
      <c r="U106" s="195"/>
      <c r="V106" s="195"/>
      <c r="W106" s="195"/>
      <c r="X106" s="196"/>
    </row>
    <row r="107" spans="1:24" ht="15.75" thickBot="1" x14ac:dyDescent="0.3">
      <c r="D107" s="23" t="s">
        <v>103</v>
      </c>
      <c r="E107">
        <f>G3+G4</f>
        <v>4</v>
      </c>
      <c r="J107" t="s">
        <v>35</v>
      </c>
      <c r="K107" s="60">
        <f>K105+K27+K6</f>
        <v>24095.349999999995</v>
      </c>
      <c r="X107" s="101"/>
    </row>
    <row r="108" spans="1:24" x14ac:dyDescent="0.25">
      <c r="D108" s="23" t="s">
        <v>100</v>
      </c>
      <c r="E108">
        <f>G5+G9+G10+G26+G30+G31+G32+G33+G34+G35+G36+G37+G38+G39+G40+G41+G42+G43+G44+G45+G46+G47+G48+G49+G50+G51+G52+G53+G55+G54+G56+G57+G58+G59+G60+G61+G62+G63+G64+G65+G66+G69+G70+G71+G74+G75+G76+G77+G78+G79+G80+G81+G82+G83+G84+G85+G86+G87+G88+G89+G90+G91+G92+G93+G94+G95+G96+G97+G99+G100+G101+G102+G103+G104</f>
        <v>142</v>
      </c>
      <c r="X108" s="101"/>
    </row>
    <row r="109" spans="1:24" x14ac:dyDescent="0.25">
      <c r="D109" s="23" t="s">
        <v>216</v>
      </c>
      <c r="E109">
        <f>G11+G12+G13+G14+G15+G16+G17+G18+G19+G20+G21+G22+G23+G24+G25+G67+G68+G72+G73+G98</f>
        <v>50</v>
      </c>
      <c r="X109" s="101"/>
    </row>
    <row r="110" spans="1:24" x14ac:dyDescent="0.25">
      <c r="X110" s="101"/>
    </row>
    <row r="111" spans="1:24" x14ac:dyDescent="0.25">
      <c r="K111" t="s">
        <v>103</v>
      </c>
      <c r="L111">
        <f>SUM(K3,K4)</f>
        <v>366</v>
      </c>
      <c r="X111" s="101"/>
    </row>
    <row r="112" spans="1:24" x14ac:dyDescent="0.25">
      <c r="K112" t="s">
        <v>100</v>
      </c>
      <c r="L112">
        <f>SUM(K5,K9:K10,K26,K30:K66,K69:K71,K74:K97,K99:K104)</f>
        <v>16924.949999999997</v>
      </c>
      <c r="X112" s="101"/>
    </row>
    <row r="113" spans="11:24" x14ac:dyDescent="0.25">
      <c r="K113" t="s">
        <v>216</v>
      </c>
      <c r="L113">
        <f>SUM(K11:K25,K67,K68,K72,K73,K98)</f>
        <v>6804.4</v>
      </c>
      <c r="X113" s="101"/>
    </row>
    <row r="114" spans="11:24" x14ac:dyDescent="0.25">
      <c r="X114" s="101"/>
    </row>
    <row r="115" spans="11:24" x14ac:dyDescent="0.25">
      <c r="X115" s="101"/>
    </row>
    <row r="116" spans="11:24" x14ac:dyDescent="0.25">
      <c r="X116" s="101"/>
    </row>
    <row r="117" spans="11:24" x14ac:dyDescent="0.25">
      <c r="X117" s="101"/>
    </row>
    <row r="118" spans="11:24" x14ac:dyDescent="0.25">
      <c r="X118" s="101"/>
    </row>
    <row r="119" spans="11:24" x14ac:dyDescent="0.25">
      <c r="X119" s="101"/>
    </row>
  </sheetData>
  <mergeCells count="84">
    <mergeCell ref="A1:A5"/>
    <mergeCell ref="B1:B2"/>
    <mergeCell ref="E1:E2"/>
    <mergeCell ref="F1:F2"/>
    <mergeCell ref="I1:J1"/>
    <mergeCell ref="V1:W1"/>
    <mergeCell ref="B3:B5"/>
    <mergeCell ref="B7:B8"/>
    <mergeCell ref="C7:C8"/>
    <mergeCell ref="E7:E8"/>
    <mergeCell ref="F7:F8"/>
    <mergeCell ref="G7:G8"/>
    <mergeCell ref="L1:M1"/>
    <mergeCell ref="N1:N2"/>
    <mergeCell ref="O1:O2"/>
    <mergeCell ref="P1:P2"/>
    <mergeCell ref="Q1:Q2"/>
    <mergeCell ref="K1:K2"/>
    <mergeCell ref="V7:W7"/>
    <mergeCell ref="I7:J7"/>
    <mergeCell ref="K7:K8"/>
    <mergeCell ref="V28:W28"/>
    <mergeCell ref="O28:O29"/>
    <mergeCell ref="P28:P29"/>
    <mergeCell ref="Q28:Q29"/>
    <mergeCell ref="R28:S28"/>
    <mergeCell ref="T28:U28"/>
    <mergeCell ref="R1:S1"/>
    <mergeCell ref="T1:U1"/>
    <mergeCell ref="C21:C22"/>
    <mergeCell ref="R7:S7"/>
    <mergeCell ref="T7:U7"/>
    <mergeCell ref="C25:C26"/>
    <mergeCell ref="Q7:Q8"/>
    <mergeCell ref="C9:C10"/>
    <mergeCell ref="C11:C12"/>
    <mergeCell ref="C13:C14"/>
    <mergeCell ref="C15:C16"/>
    <mergeCell ref="C17:C18"/>
    <mergeCell ref="O7:O8"/>
    <mergeCell ref="P7:P8"/>
    <mergeCell ref="C19:C20"/>
    <mergeCell ref="L7:M7"/>
    <mergeCell ref="N7:N8"/>
    <mergeCell ref="A28:A104"/>
    <mergeCell ref="C82:C84"/>
    <mergeCell ref="H3:H4"/>
    <mergeCell ref="B9:B26"/>
    <mergeCell ref="A7:A26"/>
    <mergeCell ref="C89:C90"/>
    <mergeCell ref="C91:C94"/>
    <mergeCell ref="C95:C98"/>
    <mergeCell ref="C34:C36"/>
    <mergeCell ref="C37:C39"/>
    <mergeCell ref="B28:B29"/>
    <mergeCell ref="C28:C29"/>
    <mergeCell ref="C40:C42"/>
    <mergeCell ref="C43:C45"/>
    <mergeCell ref="C46:C48"/>
    <mergeCell ref="C49:C52"/>
    <mergeCell ref="B30:B104"/>
    <mergeCell ref="C85:C88"/>
    <mergeCell ref="C69:C73"/>
    <mergeCell ref="C80:C81"/>
    <mergeCell ref="C60:C63"/>
    <mergeCell ref="C74:C79"/>
    <mergeCell ref="C64:C68"/>
    <mergeCell ref="C30:C33"/>
    <mergeCell ref="X1:X2"/>
    <mergeCell ref="X7:X8"/>
    <mergeCell ref="X28:X29"/>
    <mergeCell ref="S106:X106"/>
    <mergeCell ref="C99:C101"/>
    <mergeCell ref="C102:C104"/>
    <mergeCell ref="C56:C59"/>
    <mergeCell ref="C53:C55"/>
    <mergeCell ref="E28:E29"/>
    <mergeCell ref="F28:F29"/>
    <mergeCell ref="G28:G29"/>
    <mergeCell ref="I28:J28"/>
    <mergeCell ref="N28:N29"/>
    <mergeCell ref="K28:K29"/>
    <mergeCell ref="L28:M28"/>
    <mergeCell ref="C23:C24"/>
  </mergeCells>
  <pageMargins left="0.7" right="0.7" top="0.75" bottom="0.75" header="0.3" footer="0.3"/>
  <pageSetup paperSize="8" scale="45" orientation="landscape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9"/>
  <sheetViews>
    <sheetView zoomScaleNormal="100" workbookViewId="0">
      <selection activeCell="G20" sqref="G20"/>
    </sheetView>
  </sheetViews>
  <sheetFormatPr defaultRowHeight="15" x14ac:dyDescent="0.25"/>
  <cols>
    <col min="2" max="2" width="11.7109375" customWidth="1"/>
  </cols>
  <sheetData>
    <row r="1" spans="1:22" x14ac:dyDescent="0.25">
      <c r="A1" s="198" t="s">
        <v>217</v>
      </c>
      <c r="B1" s="198"/>
      <c r="C1" s="198"/>
      <c r="D1" s="198"/>
      <c r="E1" s="198"/>
      <c r="F1" s="198"/>
      <c r="G1" s="198"/>
      <c r="H1" s="198"/>
      <c r="I1" s="198"/>
      <c r="J1" s="198"/>
      <c r="K1" s="198"/>
      <c r="L1" s="198"/>
      <c r="M1" s="198"/>
      <c r="N1" s="198"/>
      <c r="O1" s="198"/>
      <c r="P1" s="198"/>
      <c r="Q1" s="198"/>
      <c r="R1" s="198"/>
      <c r="S1" s="198"/>
      <c r="T1" s="198"/>
      <c r="U1" s="198"/>
    </row>
    <row r="2" spans="1:22" ht="26.25" customHeight="1" x14ac:dyDescent="0.25">
      <c r="A2" s="191" t="s">
        <v>55</v>
      </c>
      <c r="B2" s="190" t="s">
        <v>56</v>
      </c>
      <c r="C2" s="190" t="s">
        <v>57</v>
      </c>
      <c r="D2" s="190" t="s">
        <v>58</v>
      </c>
      <c r="E2" s="131" t="s">
        <v>59</v>
      </c>
      <c r="F2" s="131" t="s">
        <v>60</v>
      </c>
      <c r="G2" s="190" t="s">
        <v>61</v>
      </c>
      <c r="H2" s="190"/>
      <c r="I2" s="190" t="s">
        <v>62</v>
      </c>
      <c r="J2" s="190" t="s">
        <v>63</v>
      </c>
      <c r="K2" s="190"/>
      <c r="L2" s="190" t="s">
        <v>64</v>
      </c>
      <c r="M2" s="190" t="s">
        <v>65</v>
      </c>
      <c r="N2" s="190" t="s">
        <v>66</v>
      </c>
      <c r="O2" s="190" t="s">
        <v>67</v>
      </c>
      <c r="P2" s="190"/>
      <c r="Q2" s="190" t="s">
        <v>68</v>
      </c>
      <c r="R2" s="190"/>
      <c r="S2" s="190" t="s">
        <v>69</v>
      </c>
      <c r="T2" s="190"/>
      <c r="U2" s="131" t="s">
        <v>70</v>
      </c>
      <c r="V2" s="186" t="s">
        <v>297</v>
      </c>
    </row>
    <row r="3" spans="1:22" x14ac:dyDescent="0.25">
      <c r="A3" s="191"/>
      <c r="B3" s="190"/>
      <c r="C3" s="190"/>
      <c r="D3" s="190"/>
      <c r="E3" s="133"/>
      <c r="F3" s="131" t="s">
        <v>71</v>
      </c>
      <c r="G3" s="131" t="s">
        <v>72</v>
      </c>
      <c r="H3" s="131" t="s">
        <v>73</v>
      </c>
      <c r="I3" s="190"/>
      <c r="J3" s="131" t="s">
        <v>72</v>
      </c>
      <c r="K3" s="131" t="s">
        <v>73</v>
      </c>
      <c r="L3" s="190"/>
      <c r="M3" s="190"/>
      <c r="N3" s="190"/>
      <c r="O3" s="131" t="s">
        <v>72</v>
      </c>
      <c r="P3" s="131" t="s">
        <v>73</v>
      </c>
      <c r="Q3" s="131" t="s">
        <v>72</v>
      </c>
      <c r="R3" s="131" t="s">
        <v>73</v>
      </c>
      <c r="S3" s="131" t="s">
        <v>72</v>
      </c>
      <c r="T3" s="131" t="s">
        <v>73</v>
      </c>
      <c r="U3" s="133"/>
      <c r="V3" s="186"/>
    </row>
    <row r="4" spans="1:22" x14ac:dyDescent="0.25">
      <c r="A4" s="191"/>
      <c r="B4" s="192">
        <f>SUM(E4,E5,E6,E7,E8)</f>
        <v>13</v>
      </c>
      <c r="C4" s="134" t="s">
        <v>74</v>
      </c>
      <c r="D4" s="134" t="s">
        <v>75</v>
      </c>
      <c r="E4" s="134">
        <v>3</v>
      </c>
      <c r="F4" s="192">
        <v>2</v>
      </c>
      <c r="G4" s="135">
        <v>73.2</v>
      </c>
      <c r="H4" s="136">
        <v>73</v>
      </c>
      <c r="I4" s="121">
        <f>E4*G4</f>
        <v>219.60000000000002</v>
      </c>
      <c r="J4" s="135">
        <v>30</v>
      </c>
      <c r="K4" s="136">
        <v>30</v>
      </c>
      <c r="L4" s="135">
        <v>11.4</v>
      </c>
      <c r="M4" s="135">
        <v>13</v>
      </c>
      <c r="N4" s="137"/>
      <c r="O4" s="135">
        <v>24.4</v>
      </c>
      <c r="P4" s="136">
        <v>24.4</v>
      </c>
      <c r="Q4" s="135">
        <v>6</v>
      </c>
      <c r="R4" s="136">
        <v>6</v>
      </c>
      <c r="S4" s="135">
        <v>9.4600000000000009</v>
      </c>
      <c r="T4" s="136">
        <v>7</v>
      </c>
      <c r="U4" s="134" t="s">
        <v>76</v>
      </c>
      <c r="V4" s="138">
        <f>G4/H4-100%</f>
        <v>2.73972602739736E-3</v>
      </c>
    </row>
    <row r="5" spans="1:22" x14ac:dyDescent="0.25">
      <c r="A5" s="191"/>
      <c r="B5" s="192"/>
      <c r="C5" s="134" t="s">
        <v>74</v>
      </c>
      <c r="D5" s="134" t="s">
        <v>77</v>
      </c>
      <c r="E5" s="134">
        <v>3</v>
      </c>
      <c r="F5" s="192"/>
      <c r="G5" s="135">
        <v>73.900000000000006</v>
      </c>
      <c r="H5" s="136">
        <v>73</v>
      </c>
      <c r="I5" s="121">
        <f>E5*G5</f>
        <v>221.70000000000002</v>
      </c>
      <c r="J5" s="135">
        <v>32.700000000000003</v>
      </c>
      <c r="K5" s="136">
        <v>30</v>
      </c>
      <c r="L5" s="135">
        <v>11.4</v>
      </c>
      <c r="M5" s="135">
        <v>13</v>
      </c>
      <c r="N5" s="137"/>
      <c r="O5" s="135">
        <v>24.4</v>
      </c>
      <c r="P5" s="136">
        <v>24.4</v>
      </c>
      <c r="Q5" s="135">
        <v>6.24</v>
      </c>
      <c r="R5" s="136">
        <v>6</v>
      </c>
      <c r="S5" s="135">
        <v>15.88</v>
      </c>
      <c r="T5" s="136">
        <v>7</v>
      </c>
      <c r="U5" s="134" t="s">
        <v>78</v>
      </c>
      <c r="V5" s="138">
        <f>G5/H5-100%</f>
        <v>1.2328767123287676E-2</v>
      </c>
    </row>
    <row r="6" spans="1:22" x14ac:dyDescent="0.25">
      <c r="A6" s="191"/>
      <c r="B6" s="192"/>
      <c r="C6" s="134" t="s">
        <v>74</v>
      </c>
      <c r="D6" s="134" t="s">
        <v>79</v>
      </c>
      <c r="E6" s="134">
        <v>3</v>
      </c>
      <c r="F6" s="192"/>
      <c r="G6" s="135">
        <v>74.2</v>
      </c>
      <c r="H6" s="136">
        <v>73</v>
      </c>
      <c r="I6" s="121">
        <f>E6*G6</f>
        <v>222.60000000000002</v>
      </c>
      <c r="J6" s="135">
        <v>32</v>
      </c>
      <c r="K6" s="136">
        <v>30</v>
      </c>
      <c r="L6" s="135">
        <v>11.4</v>
      </c>
      <c r="M6" s="135">
        <v>13</v>
      </c>
      <c r="N6" s="137"/>
      <c r="O6" s="135">
        <v>24.4</v>
      </c>
      <c r="P6" s="136">
        <v>24.4</v>
      </c>
      <c r="Q6" s="135">
        <v>6.14</v>
      </c>
      <c r="R6" s="136">
        <v>6</v>
      </c>
      <c r="S6" s="135">
        <v>13.89</v>
      </c>
      <c r="T6" s="136">
        <v>7</v>
      </c>
      <c r="U6" s="134" t="s">
        <v>78</v>
      </c>
      <c r="V6" s="138">
        <f>G6/H6-100%</f>
        <v>1.6438356164383494E-2</v>
      </c>
    </row>
    <row r="7" spans="1:22" x14ac:dyDescent="0.25">
      <c r="A7" s="191"/>
      <c r="B7" s="192"/>
      <c r="C7" s="134" t="s">
        <v>74</v>
      </c>
      <c r="D7" s="134" t="s">
        <v>80</v>
      </c>
      <c r="E7" s="134">
        <v>2</v>
      </c>
      <c r="F7" s="192"/>
      <c r="G7" s="135">
        <v>74.2</v>
      </c>
      <c r="H7" s="136">
        <v>73</v>
      </c>
      <c r="I7" s="121">
        <f>E7*G7</f>
        <v>148.4</v>
      </c>
      <c r="J7" s="135">
        <v>30.9</v>
      </c>
      <c r="K7" s="136">
        <v>30</v>
      </c>
      <c r="L7" s="135">
        <v>11.4</v>
      </c>
      <c r="M7" s="135">
        <v>13</v>
      </c>
      <c r="N7" s="137"/>
      <c r="O7" s="135">
        <v>24.4</v>
      </c>
      <c r="P7" s="136">
        <v>24.4</v>
      </c>
      <c r="Q7" s="135">
        <v>6.15</v>
      </c>
      <c r="R7" s="136">
        <v>6</v>
      </c>
      <c r="S7" s="135">
        <v>9.69</v>
      </c>
      <c r="T7" s="136">
        <v>7</v>
      </c>
      <c r="U7" s="134" t="s">
        <v>78</v>
      </c>
      <c r="V7" s="138">
        <f>G7/H7-100%</f>
        <v>1.6438356164383494E-2</v>
      </c>
    </row>
    <row r="8" spans="1:22" x14ac:dyDescent="0.25">
      <c r="A8" s="191"/>
      <c r="B8" s="192"/>
      <c r="C8" s="134" t="s">
        <v>74</v>
      </c>
      <c r="D8" s="134" t="s">
        <v>81</v>
      </c>
      <c r="E8" s="134">
        <v>2</v>
      </c>
      <c r="F8" s="192"/>
      <c r="G8" s="135">
        <v>73.099999999999994</v>
      </c>
      <c r="H8" s="136">
        <v>73</v>
      </c>
      <c r="I8" s="121">
        <f>E8*G8</f>
        <v>146.19999999999999</v>
      </c>
      <c r="J8" s="135">
        <v>30</v>
      </c>
      <c r="K8" s="136">
        <v>30</v>
      </c>
      <c r="L8" s="135">
        <v>11.4</v>
      </c>
      <c r="M8" s="139">
        <v>13</v>
      </c>
      <c r="N8" s="137"/>
      <c r="O8" s="135">
        <v>24.4</v>
      </c>
      <c r="P8" s="140">
        <v>24.4</v>
      </c>
      <c r="Q8" s="135">
        <v>6.13</v>
      </c>
      <c r="R8" s="136">
        <v>6</v>
      </c>
      <c r="S8" s="135">
        <v>7.23</v>
      </c>
      <c r="T8" s="136">
        <v>7</v>
      </c>
      <c r="U8" s="134" t="s">
        <v>76</v>
      </c>
      <c r="V8" s="138">
        <f>G8/H8-100%</f>
        <v>1.369863013698458E-3</v>
      </c>
    </row>
    <row r="9" spans="1:22" x14ac:dyDescent="0.25">
      <c r="G9" s="14"/>
      <c r="I9" s="157">
        <f>SUM(I4:I8)</f>
        <v>958.5</v>
      </c>
    </row>
  </sheetData>
  <mergeCells count="17">
    <mergeCell ref="J2:K2"/>
    <mergeCell ref="V2:V3"/>
    <mergeCell ref="A2:A8"/>
    <mergeCell ref="B2:B3"/>
    <mergeCell ref="A1:U1"/>
    <mergeCell ref="S2:T2"/>
    <mergeCell ref="B4:B8"/>
    <mergeCell ref="F4:F8"/>
    <mergeCell ref="L2:L3"/>
    <mergeCell ref="M2:M3"/>
    <mergeCell ref="N2:N3"/>
    <mergeCell ref="O2:P2"/>
    <mergeCell ref="Q2:R2"/>
    <mergeCell ref="C2:C3"/>
    <mergeCell ref="D2:D3"/>
    <mergeCell ref="G2:H2"/>
    <mergeCell ref="I2:I3"/>
  </mergeCells>
  <pageMargins left="0.7" right="0.7" top="0.75" bottom="0.75" header="0.3" footer="0.3"/>
  <pageSetup paperSize="8" scale="99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2"/>
  <sheetViews>
    <sheetView zoomScaleNormal="100" workbookViewId="0">
      <selection activeCell="F22" sqref="F22"/>
    </sheetView>
  </sheetViews>
  <sheetFormatPr defaultRowHeight="15" x14ac:dyDescent="0.25"/>
  <cols>
    <col min="22" max="22" width="14.42578125" customWidth="1"/>
  </cols>
  <sheetData>
    <row r="1" spans="1:22" x14ac:dyDescent="0.25">
      <c r="A1" s="198" t="s">
        <v>218</v>
      </c>
      <c r="B1" s="198"/>
      <c r="C1" s="198"/>
      <c r="D1" s="198"/>
      <c r="E1" s="198"/>
      <c r="F1" s="198"/>
      <c r="G1" s="198"/>
      <c r="H1" s="198"/>
      <c r="I1" s="198"/>
      <c r="J1" s="198"/>
      <c r="K1" s="198"/>
      <c r="L1" s="198"/>
      <c r="M1" s="198"/>
      <c r="N1" s="198"/>
      <c r="O1" s="198"/>
      <c r="P1" s="198"/>
      <c r="Q1" s="198"/>
      <c r="R1" s="198"/>
      <c r="S1" s="198"/>
      <c r="T1" s="198"/>
      <c r="U1" s="198"/>
    </row>
    <row r="2" spans="1:22" ht="36.75" customHeight="1" x14ac:dyDescent="0.25">
      <c r="A2" s="191" t="s">
        <v>82</v>
      </c>
      <c r="B2" s="190" t="s">
        <v>56</v>
      </c>
      <c r="C2" s="190" t="s">
        <v>57</v>
      </c>
      <c r="D2" s="190" t="s">
        <v>58</v>
      </c>
      <c r="E2" s="190" t="s">
        <v>59</v>
      </c>
      <c r="F2" s="131" t="s">
        <v>60</v>
      </c>
      <c r="G2" s="190" t="s">
        <v>61</v>
      </c>
      <c r="H2" s="190"/>
      <c r="I2" s="190" t="s">
        <v>62</v>
      </c>
      <c r="J2" s="190" t="s">
        <v>63</v>
      </c>
      <c r="K2" s="190"/>
      <c r="L2" s="190" t="s">
        <v>64</v>
      </c>
      <c r="M2" s="190" t="s">
        <v>65</v>
      </c>
      <c r="N2" s="190" t="s">
        <v>66</v>
      </c>
      <c r="O2" s="190" t="s">
        <v>67</v>
      </c>
      <c r="P2" s="190"/>
      <c r="Q2" s="190" t="s">
        <v>68</v>
      </c>
      <c r="R2" s="190"/>
      <c r="S2" s="190" t="s">
        <v>69</v>
      </c>
      <c r="T2" s="190"/>
      <c r="U2" s="190" t="s">
        <v>70</v>
      </c>
      <c r="V2" s="186" t="s">
        <v>297</v>
      </c>
    </row>
    <row r="3" spans="1:22" x14ac:dyDescent="0.25">
      <c r="A3" s="191"/>
      <c r="B3" s="190"/>
      <c r="C3" s="190"/>
      <c r="D3" s="190"/>
      <c r="E3" s="190"/>
      <c r="F3" s="131" t="s">
        <v>71</v>
      </c>
      <c r="G3" s="131" t="s">
        <v>72</v>
      </c>
      <c r="H3" s="131" t="s">
        <v>73</v>
      </c>
      <c r="I3" s="190"/>
      <c r="J3" s="131" t="s">
        <v>72</v>
      </c>
      <c r="K3" s="131" t="s">
        <v>73</v>
      </c>
      <c r="L3" s="190"/>
      <c r="M3" s="190"/>
      <c r="N3" s="190"/>
      <c r="O3" s="131" t="s">
        <v>72</v>
      </c>
      <c r="P3" s="131" t="s">
        <v>73</v>
      </c>
      <c r="Q3" s="131" t="s">
        <v>72</v>
      </c>
      <c r="R3" s="131" t="s">
        <v>73</v>
      </c>
      <c r="S3" s="131" t="s">
        <v>72</v>
      </c>
      <c r="T3" s="131" t="s">
        <v>73</v>
      </c>
      <c r="U3" s="190"/>
      <c r="V3" s="186"/>
    </row>
    <row r="4" spans="1:22" x14ac:dyDescent="0.25">
      <c r="A4" s="191"/>
      <c r="B4" s="192">
        <f>SUM(E4:E11)</f>
        <v>24</v>
      </c>
      <c r="C4" s="135" t="s">
        <v>83</v>
      </c>
      <c r="D4" s="134" t="s">
        <v>84</v>
      </c>
      <c r="E4" s="134">
        <v>1</v>
      </c>
      <c r="F4" s="134">
        <v>1</v>
      </c>
      <c r="G4" s="134">
        <v>62.9</v>
      </c>
      <c r="H4" s="136">
        <v>45</v>
      </c>
      <c r="I4" s="121">
        <f>E4*G4</f>
        <v>62.9</v>
      </c>
      <c r="J4" s="134">
        <v>33.5</v>
      </c>
      <c r="K4" s="136">
        <v>23</v>
      </c>
      <c r="L4" s="134">
        <v>14.1</v>
      </c>
      <c r="M4" s="137"/>
      <c r="N4" s="137"/>
      <c r="O4" s="134">
        <f>SUM(L4)</f>
        <v>14.1</v>
      </c>
      <c r="P4" s="136">
        <v>11.4</v>
      </c>
      <c r="Q4" s="134">
        <v>3</v>
      </c>
      <c r="R4" s="136">
        <v>3</v>
      </c>
      <c r="S4" s="134">
        <v>12.9</v>
      </c>
      <c r="T4" s="136">
        <v>5</v>
      </c>
      <c r="U4" s="134" t="s">
        <v>78</v>
      </c>
      <c r="V4" s="138">
        <f t="shared" ref="V4:V11" si="0">G4/H4-100%</f>
        <v>0.39777777777777779</v>
      </c>
    </row>
    <row r="5" spans="1:22" x14ac:dyDescent="0.25">
      <c r="A5" s="191"/>
      <c r="B5" s="192"/>
      <c r="C5" s="135" t="s">
        <v>74</v>
      </c>
      <c r="D5" s="134" t="s">
        <v>75</v>
      </c>
      <c r="E5" s="134">
        <v>1</v>
      </c>
      <c r="F5" s="134">
        <v>2</v>
      </c>
      <c r="G5" s="134">
        <v>83.5</v>
      </c>
      <c r="H5" s="136">
        <v>74</v>
      </c>
      <c r="I5" s="121">
        <f t="shared" ref="I5:I11" si="1">E5*G5</f>
        <v>83.5</v>
      </c>
      <c r="J5" s="134">
        <v>30</v>
      </c>
      <c r="K5" s="136">
        <v>30</v>
      </c>
      <c r="L5" s="134">
        <v>13</v>
      </c>
      <c r="M5" s="134">
        <v>13</v>
      </c>
      <c r="N5" s="137"/>
      <c r="O5" s="134">
        <f t="shared" ref="O5:O10" si="2">SUM(L5:M5)</f>
        <v>26</v>
      </c>
      <c r="P5" s="136">
        <v>24.4</v>
      </c>
      <c r="Q5" s="134">
        <v>6</v>
      </c>
      <c r="R5" s="136">
        <v>6</v>
      </c>
      <c r="S5" s="134">
        <v>19.600000000000001</v>
      </c>
      <c r="T5" s="136">
        <v>6</v>
      </c>
      <c r="U5" s="134" t="s">
        <v>86</v>
      </c>
      <c r="V5" s="138">
        <f t="shared" si="0"/>
        <v>0.12837837837837829</v>
      </c>
    </row>
    <row r="6" spans="1:22" x14ac:dyDescent="0.25">
      <c r="A6" s="191"/>
      <c r="B6" s="192"/>
      <c r="C6" s="135" t="s">
        <v>74</v>
      </c>
      <c r="D6" s="134" t="s">
        <v>77</v>
      </c>
      <c r="E6" s="134">
        <v>3</v>
      </c>
      <c r="F6" s="134">
        <v>2</v>
      </c>
      <c r="G6" s="134">
        <v>79.599999999999994</v>
      </c>
      <c r="H6" s="136">
        <v>74</v>
      </c>
      <c r="I6" s="121">
        <f t="shared" si="1"/>
        <v>238.79999999999998</v>
      </c>
      <c r="J6" s="134">
        <v>31.3</v>
      </c>
      <c r="K6" s="136">
        <v>30</v>
      </c>
      <c r="L6" s="134">
        <v>13.1</v>
      </c>
      <c r="M6" s="135">
        <v>12</v>
      </c>
      <c r="N6" s="137"/>
      <c r="O6" s="134">
        <f t="shared" si="2"/>
        <v>25.1</v>
      </c>
      <c r="P6" s="136">
        <v>24.4</v>
      </c>
      <c r="Q6" s="134">
        <v>6</v>
      </c>
      <c r="R6" s="136">
        <v>6</v>
      </c>
      <c r="S6" s="134">
        <v>16.100000000000001</v>
      </c>
      <c r="T6" s="136">
        <v>6</v>
      </c>
      <c r="U6" s="134" t="s">
        <v>86</v>
      </c>
      <c r="V6" s="138">
        <f t="shared" si="0"/>
        <v>7.5675675675675569E-2</v>
      </c>
    </row>
    <row r="7" spans="1:22" x14ac:dyDescent="0.25">
      <c r="A7" s="191"/>
      <c r="B7" s="192"/>
      <c r="C7" s="135" t="s">
        <v>74</v>
      </c>
      <c r="D7" s="134" t="s">
        <v>79</v>
      </c>
      <c r="E7" s="134">
        <v>3</v>
      </c>
      <c r="F7" s="134">
        <v>2</v>
      </c>
      <c r="G7" s="134">
        <v>85.8</v>
      </c>
      <c r="H7" s="136">
        <v>74</v>
      </c>
      <c r="I7" s="121">
        <f t="shared" si="1"/>
        <v>257.39999999999998</v>
      </c>
      <c r="J7" s="134">
        <v>35.700000000000003</v>
      </c>
      <c r="K7" s="136">
        <v>30</v>
      </c>
      <c r="L7" s="134">
        <v>13.9</v>
      </c>
      <c r="M7" s="135">
        <v>11.4</v>
      </c>
      <c r="N7" s="137"/>
      <c r="O7" s="134">
        <f t="shared" si="2"/>
        <v>25.3</v>
      </c>
      <c r="P7" s="136">
        <v>24.4</v>
      </c>
      <c r="Q7" s="134">
        <v>6</v>
      </c>
      <c r="R7" s="136">
        <v>6</v>
      </c>
      <c r="S7" s="134">
        <v>10.6</v>
      </c>
      <c r="T7" s="136">
        <v>6</v>
      </c>
      <c r="U7" s="134" t="s">
        <v>86</v>
      </c>
      <c r="V7" s="138">
        <f t="shared" si="0"/>
        <v>0.15945945945945939</v>
      </c>
    </row>
    <row r="8" spans="1:22" x14ac:dyDescent="0.25">
      <c r="A8" s="191"/>
      <c r="B8" s="192"/>
      <c r="C8" s="135" t="s">
        <v>74</v>
      </c>
      <c r="D8" s="134" t="s">
        <v>266</v>
      </c>
      <c r="E8" s="134">
        <v>7</v>
      </c>
      <c r="F8" s="134">
        <v>2</v>
      </c>
      <c r="G8" s="134">
        <v>74</v>
      </c>
      <c r="H8" s="136">
        <v>74</v>
      </c>
      <c r="I8" s="121">
        <f t="shared" si="1"/>
        <v>518</v>
      </c>
      <c r="J8" s="134">
        <v>30</v>
      </c>
      <c r="K8" s="136">
        <v>30</v>
      </c>
      <c r="L8" s="134">
        <v>13.8</v>
      </c>
      <c r="M8" s="135">
        <v>11.4</v>
      </c>
      <c r="N8" s="137"/>
      <c r="O8" s="134">
        <f t="shared" si="2"/>
        <v>25.200000000000003</v>
      </c>
      <c r="P8" s="136">
        <v>24.4</v>
      </c>
      <c r="Q8" s="134">
        <v>6</v>
      </c>
      <c r="R8" s="136">
        <v>6</v>
      </c>
      <c r="S8" s="134">
        <v>8</v>
      </c>
      <c r="T8" s="136">
        <v>6</v>
      </c>
      <c r="U8" s="134" t="s">
        <v>78</v>
      </c>
      <c r="V8" s="138">
        <f t="shared" si="0"/>
        <v>0</v>
      </c>
    </row>
    <row r="9" spans="1:22" x14ac:dyDescent="0.25">
      <c r="A9" s="191"/>
      <c r="B9" s="192"/>
      <c r="C9" s="135" t="s">
        <v>74</v>
      </c>
      <c r="D9" s="134" t="s">
        <v>81</v>
      </c>
      <c r="E9" s="134">
        <v>4</v>
      </c>
      <c r="F9" s="134">
        <v>2</v>
      </c>
      <c r="G9" s="134">
        <v>94.6</v>
      </c>
      <c r="H9" s="136">
        <v>74</v>
      </c>
      <c r="I9" s="121">
        <f t="shared" si="1"/>
        <v>378.4</v>
      </c>
      <c r="J9" s="134">
        <v>31.3</v>
      </c>
      <c r="K9" s="136">
        <v>30</v>
      </c>
      <c r="L9" s="134">
        <v>20.6</v>
      </c>
      <c r="M9" s="135">
        <v>13.8</v>
      </c>
      <c r="N9" s="137"/>
      <c r="O9" s="134">
        <f t="shared" si="2"/>
        <v>34.400000000000006</v>
      </c>
      <c r="P9" s="136">
        <v>24.4</v>
      </c>
      <c r="Q9" s="134">
        <v>8.1999999999999993</v>
      </c>
      <c r="R9" s="136">
        <v>6</v>
      </c>
      <c r="S9" s="134">
        <v>13.6</v>
      </c>
      <c r="T9" s="136">
        <v>6</v>
      </c>
      <c r="U9" s="134" t="s">
        <v>86</v>
      </c>
      <c r="V9" s="138">
        <f t="shared" si="0"/>
        <v>0.2783783783783782</v>
      </c>
    </row>
    <row r="10" spans="1:22" x14ac:dyDescent="0.25">
      <c r="A10" s="191"/>
      <c r="B10" s="192"/>
      <c r="C10" s="135" t="s">
        <v>74</v>
      </c>
      <c r="D10" s="134" t="s">
        <v>87</v>
      </c>
      <c r="E10" s="134">
        <v>2</v>
      </c>
      <c r="F10" s="134">
        <v>2</v>
      </c>
      <c r="G10" s="134">
        <v>77.599999999999994</v>
      </c>
      <c r="H10" s="136">
        <v>74</v>
      </c>
      <c r="I10" s="121">
        <f t="shared" si="1"/>
        <v>155.19999999999999</v>
      </c>
      <c r="J10" s="134">
        <v>30.1</v>
      </c>
      <c r="K10" s="136">
        <v>30</v>
      </c>
      <c r="L10" s="134">
        <v>17.399999999999999</v>
      </c>
      <c r="M10" s="135">
        <v>11.4</v>
      </c>
      <c r="N10" s="137"/>
      <c r="O10" s="134">
        <f t="shared" si="2"/>
        <v>28.799999999999997</v>
      </c>
      <c r="P10" s="136">
        <v>24.4</v>
      </c>
      <c r="Q10" s="134">
        <v>6</v>
      </c>
      <c r="R10" s="136">
        <v>6</v>
      </c>
      <c r="S10" s="134">
        <v>12.9</v>
      </c>
      <c r="T10" s="136">
        <v>6</v>
      </c>
      <c r="U10" s="134" t="s">
        <v>78</v>
      </c>
      <c r="V10" s="138">
        <f t="shared" si="0"/>
        <v>4.8648648648648596E-2</v>
      </c>
    </row>
    <row r="11" spans="1:22" x14ac:dyDescent="0.25">
      <c r="A11" s="191"/>
      <c r="B11" s="192"/>
      <c r="C11" s="135" t="s">
        <v>94</v>
      </c>
      <c r="D11" s="134" t="s">
        <v>93</v>
      </c>
      <c r="E11" s="134">
        <v>3</v>
      </c>
      <c r="F11" s="134">
        <v>3</v>
      </c>
      <c r="G11" s="134">
        <v>115.7</v>
      </c>
      <c r="H11" s="136">
        <v>95</v>
      </c>
      <c r="I11" s="121">
        <f t="shared" si="1"/>
        <v>347.1</v>
      </c>
      <c r="J11" s="134">
        <v>36.799999999999997</v>
      </c>
      <c r="K11" s="136">
        <v>34</v>
      </c>
      <c r="L11" s="134">
        <v>18.8</v>
      </c>
      <c r="M11" s="134">
        <v>17.7</v>
      </c>
      <c r="N11" s="135">
        <v>12.3</v>
      </c>
      <c r="O11" s="134">
        <f>SUM(L11:N11)</f>
        <v>48.8</v>
      </c>
      <c r="P11" s="136">
        <v>31.5</v>
      </c>
      <c r="Q11" s="134">
        <v>10.8</v>
      </c>
      <c r="R11" s="136">
        <v>9</v>
      </c>
      <c r="S11" s="134">
        <v>25</v>
      </c>
      <c r="T11" s="136">
        <v>9</v>
      </c>
      <c r="U11" s="134" t="s">
        <v>86</v>
      </c>
      <c r="V11" s="138">
        <f t="shared" si="0"/>
        <v>0.21789473684210536</v>
      </c>
    </row>
    <row r="12" spans="1:22" x14ac:dyDescent="0.25">
      <c r="G12" s="14"/>
      <c r="I12" s="157">
        <f>SUM(I4:I11)</f>
        <v>2041.3000000000002</v>
      </c>
    </row>
  </sheetData>
  <mergeCells count="18">
    <mergeCell ref="B2:B3"/>
    <mergeCell ref="C2:C3"/>
    <mergeCell ref="D2:D3"/>
    <mergeCell ref="E2:E3"/>
    <mergeCell ref="B4:B11"/>
    <mergeCell ref="V2:V3"/>
    <mergeCell ref="A1:U1"/>
    <mergeCell ref="O2:P2"/>
    <mergeCell ref="Q2:R2"/>
    <mergeCell ref="S2:T2"/>
    <mergeCell ref="U2:U3"/>
    <mergeCell ref="J2:K2"/>
    <mergeCell ref="L2:L3"/>
    <mergeCell ref="M2:M3"/>
    <mergeCell ref="N2:N3"/>
    <mergeCell ref="G2:H2"/>
    <mergeCell ref="I2:I3"/>
    <mergeCell ref="A2:A11"/>
  </mergeCells>
  <pageMargins left="0.7" right="0.7" top="0.75" bottom="0.75" header="0.3" footer="0.3"/>
  <pageSetup paperSize="8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7"/>
  <sheetViews>
    <sheetView zoomScaleNormal="100" workbookViewId="0">
      <selection activeCell="H10" sqref="H10"/>
    </sheetView>
  </sheetViews>
  <sheetFormatPr defaultRowHeight="15" x14ac:dyDescent="0.25"/>
  <cols>
    <col min="22" max="22" width="12.7109375" customWidth="1"/>
  </cols>
  <sheetData>
    <row r="1" spans="1:22" x14ac:dyDescent="0.25">
      <c r="A1" s="198" t="s">
        <v>219</v>
      </c>
      <c r="B1" s="198"/>
      <c r="C1" s="198"/>
      <c r="D1" s="198"/>
      <c r="E1" s="198"/>
      <c r="F1" s="198"/>
      <c r="G1" s="198"/>
      <c r="H1" s="198"/>
      <c r="I1" s="198"/>
      <c r="J1" s="198"/>
      <c r="K1" s="198"/>
      <c r="L1" s="198"/>
      <c r="M1" s="198"/>
      <c r="N1" s="198"/>
      <c r="O1" s="198"/>
      <c r="P1" s="198"/>
      <c r="Q1" s="198"/>
      <c r="R1" s="198"/>
      <c r="S1" s="198"/>
      <c r="T1" s="198"/>
      <c r="U1" s="198"/>
    </row>
    <row r="2" spans="1:22" ht="25.5" x14ac:dyDescent="0.25">
      <c r="A2" s="191" t="s">
        <v>88</v>
      </c>
      <c r="B2" s="190" t="s">
        <v>56</v>
      </c>
      <c r="C2" s="190" t="s">
        <v>57</v>
      </c>
      <c r="D2" s="190" t="s">
        <v>58</v>
      </c>
      <c r="E2" s="131" t="s">
        <v>59</v>
      </c>
      <c r="F2" s="131" t="s">
        <v>60</v>
      </c>
      <c r="G2" s="190" t="s">
        <v>61</v>
      </c>
      <c r="H2" s="190"/>
      <c r="I2" s="190" t="s">
        <v>62</v>
      </c>
      <c r="J2" s="190" t="s">
        <v>63</v>
      </c>
      <c r="K2" s="190"/>
      <c r="L2" s="190" t="s">
        <v>64</v>
      </c>
      <c r="M2" s="190" t="s">
        <v>65</v>
      </c>
      <c r="N2" s="190" t="s">
        <v>66</v>
      </c>
      <c r="O2" s="190" t="s">
        <v>67</v>
      </c>
      <c r="P2" s="190"/>
      <c r="Q2" s="190" t="s">
        <v>68</v>
      </c>
      <c r="R2" s="190"/>
      <c r="S2" s="190" t="s">
        <v>69</v>
      </c>
      <c r="T2" s="190"/>
      <c r="U2" s="131" t="s">
        <v>70</v>
      </c>
      <c r="V2" s="186" t="s">
        <v>297</v>
      </c>
    </row>
    <row r="3" spans="1:22" x14ac:dyDescent="0.25">
      <c r="A3" s="191"/>
      <c r="B3" s="190"/>
      <c r="C3" s="190"/>
      <c r="D3" s="190"/>
      <c r="E3" s="133"/>
      <c r="F3" s="131" t="s">
        <v>71</v>
      </c>
      <c r="G3" s="131" t="s">
        <v>72</v>
      </c>
      <c r="H3" s="131" t="s">
        <v>73</v>
      </c>
      <c r="I3" s="190"/>
      <c r="J3" s="131" t="s">
        <v>72</v>
      </c>
      <c r="K3" s="131" t="s">
        <v>73</v>
      </c>
      <c r="L3" s="190"/>
      <c r="M3" s="190"/>
      <c r="N3" s="190"/>
      <c r="O3" s="131" t="s">
        <v>72</v>
      </c>
      <c r="P3" s="131" t="s">
        <v>73</v>
      </c>
      <c r="Q3" s="131" t="s">
        <v>72</v>
      </c>
      <c r="R3" s="131" t="s">
        <v>73</v>
      </c>
      <c r="S3" s="131" t="s">
        <v>72</v>
      </c>
      <c r="T3" s="131" t="s">
        <v>73</v>
      </c>
      <c r="U3" s="133"/>
      <c r="V3" s="186"/>
    </row>
    <row r="4" spans="1:22" x14ac:dyDescent="0.25">
      <c r="A4" s="191"/>
      <c r="B4" s="192">
        <f>SUM(E4:E6)</f>
        <v>8</v>
      </c>
      <c r="C4" s="134" t="s">
        <v>74</v>
      </c>
      <c r="D4" s="134" t="s">
        <v>75</v>
      </c>
      <c r="E4" s="134">
        <v>3</v>
      </c>
      <c r="F4" s="192">
        <v>2</v>
      </c>
      <c r="G4" s="135">
        <v>75</v>
      </c>
      <c r="H4" s="136">
        <v>73</v>
      </c>
      <c r="I4" s="121">
        <f>E4*G4</f>
        <v>225</v>
      </c>
      <c r="J4" s="135">
        <v>30.5</v>
      </c>
      <c r="K4" s="136">
        <v>30</v>
      </c>
      <c r="L4" s="135">
        <v>13</v>
      </c>
      <c r="M4" s="135">
        <v>11.4</v>
      </c>
      <c r="N4" s="137"/>
      <c r="O4" s="134">
        <v>24.4</v>
      </c>
      <c r="P4" s="136">
        <v>24.4</v>
      </c>
      <c r="Q4" s="135">
        <v>6</v>
      </c>
      <c r="R4" s="136">
        <v>6</v>
      </c>
      <c r="S4" s="135">
        <v>8.1</v>
      </c>
      <c r="T4" s="136">
        <v>7</v>
      </c>
      <c r="U4" s="134" t="s">
        <v>76</v>
      </c>
      <c r="V4" s="138">
        <f>G4/H4-100%</f>
        <v>2.7397260273972712E-2</v>
      </c>
    </row>
    <row r="5" spans="1:22" x14ac:dyDescent="0.25">
      <c r="A5" s="191"/>
      <c r="B5" s="192"/>
      <c r="C5" s="134" t="s">
        <v>74</v>
      </c>
      <c r="D5" s="134" t="s">
        <v>77</v>
      </c>
      <c r="E5" s="134">
        <v>3</v>
      </c>
      <c r="F5" s="192"/>
      <c r="G5" s="135">
        <v>77</v>
      </c>
      <c r="H5" s="136">
        <v>73</v>
      </c>
      <c r="I5" s="121">
        <f>E5*G5</f>
        <v>231</v>
      </c>
      <c r="J5" s="135">
        <v>30</v>
      </c>
      <c r="K5" s="136">
        <v>30</v>
      </c>
      <c r="L5" s="135">
        <v>13</v>
      </c>
      <c r="M5" s="128">
        <v>11.7</v>
      </c>
      <c r="N5" s="137"/>
      <c r="O5" s="134">
        <v>24.7</v>
      </c>
      <c r="P5" s="136">
        <v>24.4</v>
      </c>
      <c r="Q5" s="135">
        <v>6.8</v>
      </c>
      <c r="R5" s="136">
        <v>6</v>
      </c>
      <c r="S5" s="135">
        <v>9.6</v>
      </c>
      <c r="T5" s="136">
        <v>7</v>
      </c>
      <c r="U5" s="134" t="s">
        <v>86</v>
      </c>
      <c r="V5" s="138">
        <f>G5/H5-100%</f>
        <v>5.4794520547945202E-2</v>
      </c>
    </row>
    <row r="6" spans="1:22" x14ac:dyDescent="0.25">
      <c r="A6" s="191"/>
      <c r="B6" s="192"/>
      <c r="C6" s="134" t="s">
        <v>74</v>
      </c>
      <c r="D6" s="134" t="s">
        <v>79</v>
      </c>
      <c r="E6" s="134">
        <v>2</v>
      </c>
      <c r="F6" s="192"/>
      <c r="G6" s="135">
        <v>80</v>
      </c>
      <c r="H6" s="136">
        <v>73</v>
      </c>
      <c r="I6" s="121">
        <f>E6*G6</f>
        <v>160</v>
      </c>
      <c r="J6" s="135">
        <v>30</v>
      </c>
      <c r="K6" s="136">
        <v>30</v>
      </c>
      <c r="L6" s="135">
        <v>15</v>
      </c>
      <c r="M6" s="128">
        <v>11.4</v>
      </c>
      <c r="N6" s="137"/>
      <c r="O6" s="134">
        <v>26.4</v>
      </c>
      <c r="P6" s="136">
        <v>24.4</v>
      </c>
      <c r="Q6" s="135">
        <v>6.2</v>
      </c>
      <c r="R6" s="136">
        <v>6</v>
      </c>
      <c r="S6" s="135">
        <v>7.3</v>
      </c>
      <c r="T6" s="136">
        <v>7</v>
      </c>
      <c r="U6" s="134" t="s">
        <v>86</v>
      </c>
      <c r="V6" s="138">
        <f>G6/H6-100%</f>
        <v>9.5890410958904049E-2</v>
      </c>
    </row>
    <row r="7" spans="1:22" x14ac:dyDescent="0.25">
      <c r="G7" s="14"/>
      <c r="I7" s="162">
        <f>SUM(I4:I6)</f>
        <v>616</v>
      </c>
    </row>
  </sheetData>
  <mergeCells count="17">
    <mergeCell ref="A1:U1"/>
    <mergeCell ref="I2:I3"/>
    <mergeCell ref="J2:K2"/>
    <mergeCell ref="L2:L3"/>
    <mergeCell ref="M2:M3"/>
    <mergeCell ref="N2:N3"/>
    <mergeCell ref="A2:A6"/>
    <mergeCell ref="B2:B3"/>
    <mergeCell ref="C2:C3"/>
    <mergeCell ref="D2:D3"/>
    <mergeCell ref="G2:H2"/>
    <mergeCell ref="F4:F6"/>
    <mergeCell ref="V2:V3"/>
    <mergeCell ref="O2:P2"/>
    <mergeCell ref="Q2:R2"/>
    <mergeCell ref="S2:T2"/>
    <mergeCell ref="B4:B6"/>
  </mergeCells>
  <pageMargins left="0.7" right="0.7" top="0.75" bottom="0.75" header="0.3" footer="0.3"/>
  <pageSetup paperSize="8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7"/>
  <sheetViews>
    <sheetView zoomScaleNormal="100" workbookViewId="0">
      <selection activeCell="G19" sqref="G19"/>
    </sheetView>
  </sheetViews>
  <sheetFormatPr defaultRowHeight="15" x14ac:dyDescent="0.25"/>
  <cols>
    <col min="11" max="11" width="9.85546875" customWidth="1"/>
    <col min="22" max="22" width="13.140625" customWidth="1"/>
  </cols>
  <sheetData>
    <row r="1" spans="1:22" x14ac:dyDescent="0.25">
      <c r="A1" s="198" t="s">
        <v>220</v>
      </c>
      <c r="B1" s="198"/>
      <c r="C1" s="198"/>
      <c r="D1" s="198"/>
      <c r="E1" s="198"/>
      <c r="F1" s="198"/>
      <c r="G1" s="198"/>
      <c r="H1" s="198"/>
      <c r="I1" s="198"/>
      <c r="J1" s="198"/>
      <c r="K1" s="198"/>
      <c r="L1" s="198"/>
      <c r="M1" s="198"/>
      <c r="N1" s="198"/>
      <c r="O1" s="198"/>
      <c r="P1" s="198"/>
      <c r="Q1" s="198"/>
      <c r="R1" s="198"/>
      <c r="S1" s="198"/>
      <c r="T1" s="198"/>
      <c r="U1" s="198"/>
    </row>
    <row r="2" spans="1:22" ht="24.75" customHeight="1" x14ac:dyDescent="0.25">
      <c r="A2" s="191" t="s">
        <v>89</v>
      </c>
      <c r="B2" s="190" t="s">
        <v>56</v>
      </c>
      <c r="C2" s="190" t="s">
        <v>57</v>
      </c>
      <c r="D2" s="190" t="s">
        <v>58</v>
      </c>
      <c r="E2" s="190" t="s">
        <v>59</v>
      </c>
      <c r="F2" s="131" t="s">
        <v>60</v>
      </c>
      <c r="G2" s="190" t="s">
        <v>61</v>
      </c>
      <c r="H2" s="190"/>
      <c r="I2" s="190" t="s">
        <v>62</v>
      </c>
      <c r="J2" s="190" t="s">
        <v>63</v>
      </c>
      <c r="K2" s="190"/>
      <c r="L2" s="190" t="s">
        <v>64</v>
      </c>
      <c r="M2" s="190" t="s">
        <v>65</v>
      </c>
      <c r="N2" s="190" t="s">
        <v>66</v>
      </c>
      <c r="O2" s="190" t="s">
        <v>67</v>
      </c>
      <c r="P2" s="190"/>
      <c r="Q2" s="190" t="s">
        <v>68</v>
      </c>
      <c r="R2" s="190"/>
      <c r="S2" s="190" t="s">
        <v>69</v>
      </c>
      <c r="T2" s="190"/>
      <c r="U2" s="190" t="s">
        <v>70</v>
      </c>
      <c r="V2" s="186" t="s">
        <v>297</v>
      </c>
    </row>
    <row r="3" spans="1:22" ht="19.5" customHeight="1" x14ac:dyDescent="0.25">
      <c r="A3" s="191"/>
      <c r="B3" s="190"/>
      <c r="C3" s="190"/>
      <c r="D3" s="190"/>
      <c r="E3" s="190"/>
      <c r="F3" s="131" t="s">
        <v>71</v>
      </c>
      <c r="G3" s="131" t="s">
        <v>72</v>
      </c>
      <c r="H3" s="131" t="s">
        <v>73</v>
      </c>
      <c r="I3" s="190"/>
      <c r="J3" s="131" t="s">
        <v>72</v>
      </c>
      <c r="K3" s="131" t="s">
        <v>73</v>
      </c>
      <c r="L3" s="190"/>
      <c r="M3" s="190"/>
      <c r="N3" s="190"/>
      <c r="O3" s="131" t="s">
        <v>72</v>
      </c>
      <c r="P3" s="131" t="s">
        <v>73</v>
      </c>
      <c r="Q3" s="131" t="s">
        <v>72</v>
      </c>
      <c r="R3" s="131" t="s">
        <v>73</v>
      </c>
      <c r="S3" s="131" t="s">
        <v>72</v>
      </c>
      <c r="T3" s="131" t="s">
        <v>73</v>
      </c>
      <c r="U3" s="190"/>
      <c r="V3" s="186"/>
    </row>
    <row r="4" spans="1:22" x14ac:dyDescent="0.25">
      <c r="A4" s="191"/>
      <c r="B4" s="193">
        <f>SUM(E4:E16)</f>
        <v>28</v>
      </c>
      <c r="C4" s="142" t="s">
        <v>83</v>
      </c>
      <c r="D4" s="142" t="s">
        <v>84</v>
      </c>
      <c r="E4" s="142">
        <v>2</v>
      </c>
      <c r="F4" s="142">
        <v>1</v>
      </c>
      <c r="G4" s="139">
        <v>49.5</v>
      </c>
      <c r="H4" s="143">
        <v>45</v>
      </c>
      <c r="I4" s="139">
        <f>G4*E4</f>
        <v>99</v>
      </c>
      <c r="J4" s="139">
        <v>22.7</v>
      </c>
      <c r="K4" s="143">
        <v>23</v>
      </c>
      <c r="L4" s="139">
        <v>12.3</v>
      </c>
      <c r="M4" s="144"/>
      <c r="N4" s="144"/>
      <c r="O4" s="143">
        <f>L4+M4+N4</f>
        <v>12.3</v>
      </c>
      <c r="P4" s="143">
        <v>11.4</v>
      </c>
      <c r="Q4" s="139">
        <v>4.1399999999999997</v>
      </c>
      <c r="R4" s="143">
        <v>3</v>
      </c>
      <c r="S4" s="143">
        <v>6.77</v>
      </c>
      <c r="T4" s="143">
        <v>5</v>
      </c>
      <c r="U4" s="142" t="s">
        <v>78</v>
      </c>
      <c r="V4" s="138">
        <f t="shared" ref="V4:V16" si="0">G4/H4-100%</f>
        <v>0.10000000000000009</v>
      </c>
    </row>
    <row r="5" spans="1:22" x14ac:dyDescent="0.25">
      <c r="A5" s="191"/>
      <c r="B5" s="193"/>
      <c r="C5" s="142" t="s">
        <v>83</v>
      </c>
      <c r="D5" s="142" t="s">
        <v>85</v>
      </c>
      <c r="E5" s="142">
        <v>8</v>
      </c>
      <c r="F5" s="142">
        <v>1</v>
      </c>
      <c r="G5" s="139">
        <v>53</v>
      </c>
      <c r="H5" s="143">
        <v>45</v>
      </c>
      <c r="I5" s="139">
        <f>G5*E5</f>
        <v>424</v>
      </c>
      <c r="J5" s="139">
        <v>24.4</v>
      </c>
      <c r="K5" s="143">
        <v>23</v>
      </c>
      <c r="L5" s="139">
        <v>12.3</v>
      </c>
      <c r="M5" s="144"/>
      <c r="N5" s="144"/>
      <c r="O5" s="143">
        <f>L5+M5+N5</f>
        <v>12.3</v>
      </c>
      <c r="P5" s="143">
        <v>11.4</v>
      </c>
      <c r="Q5" s="139">
        <v>4.3</v>
      </c>
      <c r="R5" s="143">
        <v>3</v>
      </c>
      <c r="S5" s="143">
        <v>11.71</v>
      </c>
      <c r="T5" s="143">
        <v>5</v>
      </c>
      <c r="U5" s="142" t="s">
        <v>78</v>
      </c>
      <c r="V5" s="138">
        <f t="shared" si="0"/>
        <v>0.17777777777777781</v>
      </c>
    </row>
    <row r="6" spans="1:22" x14ac:dyDescent="0.25">
      <c r="A6" s="191"/>
      <c r="B6" s="193"/>
      <c r="C6" s="135" t="s">
        <v>74</v>
      </c>
      <c r="D6" s="134" t="s">
        <v>75</v>
      </c>
      <c r="E6" s="134">
        <v>2</v>
      </c>
      <c r="F6" s="134">
        <v>2</v>
      </c>
      <c r="G6" s="135">
        <v>86</v>
      </c>
      <c r="H6" s="136">
        <v>74</v>
      </c>
      <c r="I6" s="121">
        <f t="shared" ref="I6" si="1">E6*G6</f>
        <v>172</v>
      </c>
      <c r="J6" s="134">
        <v>37.5</v>
      </c>
      <c r="K6" s="136">
        <v>30</v>
      </c>
      <c r="L6" s="134">
        <v>13.2</v>
      </c>
      <c r="M6" s="134">
        <v>11.4</v>
      </c>
      <c r="N6" s="137"/>
      <c r="O6" s="134">
        <f t="shared" ref="O6" si="2">SUM(L6:M6)</f>
        <v>24.6</v>
      </c>
      <c r="P6" s="136">
        <v>24.4</v>
      </c>
      <c r="Q6" s="134">
        <v>6.88</v>
      </c>
      <c r="R6" s="136">
        <v>6</v>
      </c>
      <c r="S6" s="135">
        <v>9.8000000000000007</v>
      </c>
      <c r="T6" s="136">
        <v>6</v>
      </c>
      <c r="U6" s="134" t="s">
        <v>86</v>
      </c>
      <c r="V6" s="138">
        <f t="shared" si="0"/>
        <v>0.16216216216216206</v>
      </c>
    </row>
    <row r="7" spans="1:22" x14ac:dyDescent="0.25">
      <c r="A7" s="191"/>
      <c r="B7" s="193"/>
      <c r="C7" s="135" t="s">
        <v>74</v>
      </c>
      <c r="D7" s="134" t="s">
        <v>77</v>
      </c>
      <c r="E7" s="134">
        <v>4</v>
      </c>
      <c r="F7" s="134">
        <v>2</v>
      </c>
      <c r="G7" s="135">
        <v>78</v>
      </c>
      <c r="H7" s="136">
        <v>74</v>
      </c>
      <c r="I7" s="121">
        <f t="shared" ref="I7:I9" si="3">E7*G7</f>
        <v>312</v>
      </c>
      <c r="J7" s="134">
        <v>31.6</v>
      </c>
      <c r="K7" s="136">
        <v>30</v>
      </c>
      <c r="L7" s="134">
        <v>13.1</v>
      </c>
      <c r="M7" s="134">
        <v>11.2</v>
      </c>
      <c r="N7" s="137"/>
      <c r="O7" s="134">
        <f t="shared" ref="O7:O9" si="4">SUM(L7:M7)</f>
        <v>24.299999999999997</v>
      </c>
      <c r="P7" s="136">
        <v>24.4</v>
      </c>
      <c r="Q7" s="134">
        <v>6.05</v>
      </c>
      <c r="R7" s="136">
        <v>6</v>
      </c>
      <c r="S7" s="135">
        <v>9.4</v>
      </c>
      <c r="T7" s="136">
        <v>6</v>
      </c>
      <c r="U7" s="134" t="s">
        <v>86</v>
      </c>
      <c r="V7" s="138">
        <f t="shared" si="0"/>
        <v>5.4054054054053946E-2</v>
      </c>
    </row>
    <row r="8" spans="1:22" x14ac:dyDescent="0.25">
      <c r="A8" s="191"/>
      <c r="B8" s="193"/>
      <c r="C8" s="135" t="s">
        <v>74</v>
      </c>
      <c r="D8" s="134" t="s">
        <v>79</v>
      </c>
      <c r="E8" s="134">
        <v>2</v>
      </c>
      <c r="F8" s="134">
        <v>2</v>
      </c>
      <c r="G8" s="135">
        <v>78.5</v>
      </c>
      <c r="H8" s="136">
        <v>74</v>
      </c>
      <c r="I8" s="121">
        <f t="shared" si="3"/>
        <v>157</v>
      </c>
      <c r="J8" s="134">
        <v>30.6</v>
      </c>
      <c r="K8" s="136">
        <v>30</v>
      </c>
      <c r="L8" s="134">
        <v>13.6</v>
      </c>
      <c r="M8" s="134">
        <v>11.3</v>
      </c>
      <c r="N8" s="137"/>
      <c r="O8" s="134">
        <f t="shared" si="4"/>
        <v>24.9</v>
      </c>
      <c r="P8" s="136">
        <v>24.4</v>
      </c>
      <c r="Q8" s="134">
        <v>6.04</v>
      </c>
      <c r="R8" s="136">
        <v>6</v>
      </c>
      <c r="S8" s="135">
        <v>8.76</v>
      </c>
      <c r="T8" s="136">
        <v>6</v>
      </c>
      <c r="U8" s="134" t="s">
        <v>78</v>
      </c>
      <c r="V8" s="138">
        <f t="shared" si="0"/>
        <v>6.0810810810810745E-2</v>
      </c>
    </row>
    <row r="9" spans="1:22" x14ac:dyDescent="0.25">
      <c r="A9" s="191"/>
      <c r="B9" s="193"/>
      <c r="C9" s="135" t="s">
        <v>74</v>
      </c>
      <c r="D9" s="134" t="s">
        <v>80</v>
      </c>
      <c r="E9" s="134">
        <v>2</v>
      </c>
      <c r="F9" s="134">
        <v>2</v>
      </c>
      <c r="G9" s="135">
        <v>84.2</v>
      </c>
      <c r="H9" s="136">
        <v>74</v>
      </c>
      <c r="I9" s="121">
        <f t="shared" si="3"/>
        <v>168.4</v>
      </c>
      <c r="J9" s="134">
        <v>30.7</v>
      </c>
      <c r="K9" s="136">
        <v>30</v>
      </c>
      <c r="L9" s="134">
        <v>14.3</v>
      </c>
      <c r="M9" s="134">
        <v>13.1</v>
      </c>
      <c r="N9" s="137"/>
      <c r="O9" s="134">
        <f t="shared" si="4"/>
        <v>27.4</v>
      </c>
      <c r="P9" s="136">
        <v>24.4</v>
      </c>
      <c r="Q9" s="134">
        <v>6.14</v>
      </c>
      <c r="R9" s="136">
        <v>6</v>
      </c>
      <c r="S9" s="135">
        <v>9.7200000000000006</v>
      </c>
      <c r="T9" s="136">
        <v>6</v>
      </c>
      <c r="U9" s="134" t="s">
        <v>86</v>
      </c>
      <c r="V9" s="138">
        <f t="shared" si="0"/>
        <v>0.13783783783783798</v>
      </c>
    </row>
    <row r="10" spans="1:22" x14ac:dyDescent="0.25">
      <c r="A10" s="191"/>
      <c r="B10" s="193"/>
      <c r="C10" s="135" t="s">
        <v>74</v>
      </c>
      <c r="D10" s="134" t="s">
        <v>81</v>
      </c>
      <c r="E10" s="134">
        <v>2</v>
      </c>
      <c r="F10" s="134">
        <v>2</v>
      </c>
      <c r="G10" s="135">
        <v>81.2</v>
      </c>
      <c r="H10" s="136">
        <v>74</v>
      </c>
      <c r="I10" s="121">
        <f t="shared" ref="I10:I14" si="5">E10*G10</f>
        <v>162.4</v>
      </c>
      <c r="J10" s="134">
        <v>30.3</v>
      </c>
      <c r="K10" s="136">
        <v>30</v>
      </c>
      <c r="L10" s="134">
        <v>14.1</v>
      </c>
      <c r="M10" s="134">
        <v>12.8</v>
      </c>
      <c r="N10" s="137"/>
      <c r="O10" s="134">
        <f t="shared" ref="O10:O13" si="6">SUM(L10:M10)</f>
        <v>26.9</v>
      </c>
      <c r="P10" s="136">
        <v>24.4</v>
      </c>
      <c r="Q10" s="134">
        <v>6</v>
      </c>
      <c r="R10" s="136">
        <v>6</v>
      </c>
      <c r="S10" s="135">
        <v>8.8000000000000007</v>
      </c>
      <c r="T10" s="136">
        <v>6</v>
      </c>
      <c r="U10" s="134" t="s">
        <v>86</v>
      </c>
      <c r="V10" s="138">
        <f t="shared" si="0"/>
        <v>9.7297297297297414E-2</v>
      </c>
    </row>
    <row r="11" spans="1:22" x14ac:dyDescent="0.25">
      <c r="A11" s="191"/>
      <c r="B11" s="193"/>
      <c r="C11" s="135" t="s">
        <v>74</v>
      </c>
      <c r="D11" s="134" t="s">
        <v>87</v>
      </c>
      <c r="E11" s="134">
        <v>1</v>
      </c>
      <c r="F11" s="134">
        <v>2</v>
      </c>
      <c r="G11" s="135">
        <v>100</v>
      </c>
      <c r="H11" s="136">
        <v>74</v>
      </c>
      <c r="I11" s="121">
        <f t="shared" si="5"/>
        <v>100</v>
      </c>
      <c r="J11" s="134">
        <v>39</v>
      </c>
      <c r="K11" s="136">
        <v>30</v>
      </c>
      <c r="L11" s="134">
        <v>15.5</v>
      </c>
      <c r="M11" s="134">
        <v>13.8</v>
      </c>
      <c r="N11" s="137"/>
      <c r="O11" s="134">
        <f t="shared" si="6"/>
        <v>29.3</v>
      </c>
      <c r="P11" s="136">
        <v>24.4</v>
      </c>
      <c r="Q11" s="134">
        <v>11.9</v>
      </c>
      <c r="R11" s="136">
        <v>6</v>
      </c>
      <c r="S11" s="135">
        <v>34.76</v>
      </c>
      <c r="T11" s="136">
        <v>6</v>
      </c>
      <c r="U11" s="134" t="s">
        <v>86</v>
      </c>
      <c r="V11" s="138">
        <f t="shared" si="0"/>
        <v>0.35135135135135132</v>
      </c>
    </row>
    <row r="12" spans="1:22" x14ac:dyDescent="0.25">
      <c r="A12" s="191"/>
      <c r="B12" s="193"/>
      <c r="C12" s="135" t="s">
        <v>74</v>
      </c>
      <c r="D12" s="134" t="s">
        <v>90</v>
      </c>
      <c r="E12" s="134">
        <v>1</v>
      </c>
      <c r="F12" s="134">
        <v>2</v>
      </c>
      <c r="G12" s="135">
        <v>91</v>
      </c>
      <c r="H12" s="136">
        <v>74</v>
      </c>
      <c r="I12" s="121">
        <f t="shared" si="5"/>
        <v>91</v>
      </c>
      <c r="J12" s="134">
        <v>36.299999999999997</v>
      </c>
      <c r="K12" s="136">
        <v>30</v>
      </c>
      <c r="L12" s="134">
        <v>13.3</v>
      </c>
      <c r="M12" s="134">
        <v>12.8</v>
      </c>
      <c r="N12" s="137"/>
      <c r="O12" s="134">
        <f t="shared" si="6"/>
        <v>26.1</v>
      </c>
      <c r="P12" s="136">
        <v>24.4</v>
      </c>
      <c r="Q12" s="134">
        <v>10.61</v>
      </c>
      <c r="R12" s="136">
        <v>6</v>
      </c>
      <c r="S12" s="135">
        <v>37.700000000000003</v>
      </c>
      <c r="T12" s="136">
        <v>6</v>
      </c>
      <c r="U12" s="134" t="s">
        <v>86</v>
      </c>
      <c r="V12" s="138">
        <f t="shared" si="0"/>
        <v>0.22972972972972983</v>
      </c>
    </row>
    <row r="13" spans="1:22" x14ac:dyDescent="0.25">
      <c r="A13" s="191"/>
      <c r="B13" s="193"/>
      <c r="C13" s="135" t="s">
        <v>74</v>
      </c>
      <c r="D13" s="134" t="s">
        <v>91</v>
      </c>
      <c r="E13" s="134">
        <v>1</v>
      </c>
      <c r="F13" s="134">
        <v>2</v>
      </c>
      <c r="G13" s="135">
        <v>75</v>
      </c>
      <c r="H13" s="136">
        <v>74</v>
      </c>
      <c r="I13" s="121">
        <f t="shared" si="5"/>
        <v>75</v>
      </c>
      <c r="J13" s="134">
        <v>29.5</v>
      </c>
      <c r="K13" s="136">
        <v>30</v>
      </c>
      <c r="L13" s="134">
        <v>13.9</v>
      </c>
      <c r="M13" s="134">
        <v>10.199999999999999</v>
      </c>
      <c r="N13" s="137"/>
      <c r="O13" s="134">
        <f t="shared" si="6"/>
        <v>24.1</v>
      </c>
      <c r="P13" s="136">
        <v>24.4</v>
      </c>
      <c r="Q13" s="134">
        <v>5.79</v>
      </c>
      <c r="R13" s="136">
        <v>6</v>
      </c>
      <c r="S13" s="135">
        <v>8.8800000000000008</v>
      </c>
      <c r="T13" s="136">
        <v>6</v>
      </c>
      <c r="U13" s="134" t="s">
        <v>86</v>
      </c>
      <c r="V13" s="138">
        <f t="shared" si="0"/>
        <v>1.3513513513513598E-2</v>
      </c>
    </row>
    <row r="14" spans="1:22" x14ac:dyDescent="0.25">
      <c r="A14" s="191"/>
      <c r="B14" s="193"/>
      <c r="C14" s="135" t="s">
        <v>94</v>
      </c>
      <c r="D14" s="134" t="s">
        <v>93</v>
      </c>
      <c r="E14" s="134">
        <v>1</v>
      </c>
      <c r="F14" s="134">
        <v>3</v>
      </c>
      <c r="G14" s="135">
        <v>109.4</v>
      </c>
      <c r="H14" s="136">
        <v>90</v>
      </c>
      <c r="I14" s="121">
        <f t="shared" si="5"/>
        <v>109.4</v>
      </c>
      <c r="J14" s="134">
        <v>37.9</v>
      </c>
      <c r="K14" s="136">
        <v>34</v>
      </c>
      <c r="L14" s="134">
        <v>14.8</v>
      </c>
      <c r="M14" s="134">
        <v>13.9</v>
      </c>
      <c r="N14" s="135">
        <v>12.2</v>
      </c>
      <c r="O14" s="134">
        <f>SUM(L14:N14)</f>
        <v>40.900000000000006</v>
      </c>
      <c r="P14" s="136">
        <v>31.5</v>
      </c>
      <c r="Q14" s="134">
        <v>9.4</v>
      </c>
      <c r="R14" s="136">
        <v>9</v>
      </c>
      <c r="S14" s="135">
        <v>142.5</v>
      </c>
      <c r="T14" s="136">
        <v>9</v>
      </c>
      <c r="U14" s="134" t="s">
        <v>76</v>
      </c>
      <c r="V14" s="138">
        <f t="shared" si="0"/>
        <v>0.21555555555555572</v>
      </c>
    </row>
    <row r="15" spans="1:22" x14ac:dyDescent="0.25">
      <c r="A15" s="191"/>
      <c r="B15" s="193"/>
      <c r="C15" s="135" t="s">
        <v>94</v>
      </c>
      <c r="D15" s="134" t="s">
        <v>95</v>
      </c>
      <c r="E15" s="134">
        <v>1</v>
      </c>
      <c r="F15" s="134">
        <v>3</v>
      </c>
      <c r="G15" s="135">
        <v>116.4</v>
      </c>
      <c r="H15" s="136">
        <v>90</v>
      </c>
      <c r="I15" s="121">
        <f t="shared" ref="I15:I16" si="7">E15*G15</f>
        <v>116.4</v>
      </c>
      <c r="J15" s="134">
        <v>39.1</v>
      </c>
      <c r="K15" s="136">
        <v>34</v>
      </c>
      <c r="L15" s="134">
        <v>15.7</v>
      </c>
      <c r="M15" s="134">
        <v>13.5</v>
      </c>
      <c r="N15" s="135">
        <v>12.6</v>
      </c>
      <c r="O15" s="134">
        <f>SUM(L15:N15)</f>
        <v>41.8</v>
      </c>
      <c r="P15" s="136">
        <v>31.5</v>
      </c>
      <c r="Q15" s="134">
        <v>13.2</v>
      </c>
      <c r="R15" s="136">
        <v>9</v>
      </c>
      <c r="S15" s="135">
        <v>34.9</v>
      </c>
      <c r="T15" s="136">
        <v>9</v>
      </c>
      <c r="U15" s="134" t="s">
        <v>86</v>
      </c>
      <c r="V15" s="138">
        <f t="shared" si="0"/>
        <v>0.29333333333333345</v>
      </c>
    </row>
    <row r="16" spans="1:22" x14ac:dyDescent="0.25">
      <c r="A16" s="191"/>
      <c r="B16" s="193"/>
      <c r="C16" s="135" t="s">
        <v>94</v>
      </c>
      <c r="D16" s="134" t="s">
        <v>96</v>
      </c>
      <c r="E16" s="134">
        <v>1</v>
      </c>
      <c r="F16" s="134">
        <v>3</v>
      </c>
      <c r="G16" s="135">
        <v>101.1</v>
      </c>
      <c r="H16" s="136">
        <v>90</v>
      </c>
      <c r="I16" s="121">
        <f t="shared" si="7"/>
        <v>101.1</v>
      </c>
      <c r="J16" s="134">
        <v>36.5</v>
      </c>
      <c r="K16" s="136">
        <v>34</v>
      </c>
      <c r="L16" s="134">
        <v>15.2</v>
      </c>
      <c r="M16" s="134">
        <v>13.3</v>
      </c>
      <c r="N16" s="135">
        <v>10.8</v>
      </c>
      <c r="O16" s="134">
        <f>SUM(L16:N16)</f>
        <v>39.299999999999997</v>
      </c>
      <c r="P16" s="136">
        <v>31.5</v>
      </c>
      <c r="Q16" s="134">
        <v>9.25</v>
      </c>
      <c r="R16" s="136">
        <v>9</v>
      </c>
      <c r="S16" s="135">
        <v>18.5</v>
      </c>
      <c r="T16" s="136">
        <v>9</v>
      </c>
      <c r="U16" s="134" t="s">
        <v>86</v>
      </c>
      <c r="V16" s="138">
        <f t="shared" si="0"/>
        <v>0.12333333333333329</v>
      </c>
    </row>
    <row r="17" spans="2:9" x14ac:dyDescent="0.25">
      <c r="B17" s="23"/>
      <c r="E17" s="23"/>
      <c r="F17" s="23"/>
      <c r="I17" s="157">
        <f>SUM(I4:I16)</f>
        <v>2087.7000000000003</v>
      </c>
    </row>
  </sheetData>
  <mergeCells count="18">
    <mergeCell ref="A1:U1"/>
    <mergeCell ref="A2:A16"/>
    <mergeCell ref="B2:B3"/>
    <mergeCell ref="C2:C3"/>
    <mergeCell ref="D2:D3"/>
    <mergeCell ref="E2:E3"/>
    <mergeCell ref="B4:B16"/>
    <mergeCell ref="S2:T2"/>
    <mergeCell ref="U2:U3"/>
    <mergeCell ref="G2:H2"/>
    <mergeCell ref="I2:I3"/>
    <mergeCell ref="J2:K2"/>
    <mergeCell ref="L2:L3"/>
    <mergeCell ref="V2:V3"/>
    <mergeCell ref="M2:M3"/>
    <mergeCell ref="N2:N3"/>
    <mergeCell ref="O2:P2"/>
    <mergeCell ref="Q2:R2"/>
  </mergeCells>
  <pageMargins left="0.7" right="0.7" top="0.75" bottom="0.75" header="0.3" footer="0.3"/>
  <pageSetup paperSize="8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3"/>
  <sheetViews>
    <sheetView zoomScaleNormal="100" workbookViewId="0">
      <selection sqref="A1:V13"/>
    </sheetView>
  </sheetViews>
  <sheetFormatPr defaultRowHeight="15" x14ac:dyDescent="0.25"/>
  <cols>
    <col min="22" max="22" width="21.140625" customWidth="1"/>
    <col min="23" max="23" width="19.28515625" customWidth="1"/>
  </cols>
  <sheetData>
    <row r="1" spans="1:23" x14ac:dyDescent="0.25">
      <c r="A1" s="198" t="s">
        <v>221</v>
      </c>
      <c r="B1" s="198"/>
      <c r="C1" s="198"/>
      <c r="D1" s="198"/>
      <c r="E1" s="198"/>
      <c r="F1" s="198"/>
      <c r="G1" s="198"/>
      <c r="H1" s="198"/>
      <c r="I1" s="198"/>
      <c r="J1" s="198"/>
      <c r="K1" s="198"/>
      <c r="L1" s="198"/>
      <c r="M1" s="198"/>
      <c r="N1" s="198"/>
      <c r="O1" s="198"/>
      <c r="P1" s="198"/>
      <c r="Q1" s="198"/>
      <c r="R1" s="198"/>
      <c r="S1" s="198"/>
      <c r="T1" s="198"/>
      <c r="U1" s="198"/>
    </row>
    <row r="2" spans="1:23" ht="30.75" customHeight="1" x14ac:dyDescent="0.25">
      <c r="A2" s="191" t="s">
        <v>97</v>
      </c>
      <c r="B2" s="190" t="s">
        <v>56</v>
      </c>
      <c r="C2" s="190" t="s">
        <v>57</v>
      </c>
      <c r="D2" s="190" t="s">
        <v>58</v>
      </c>
      <c r="E2" s="190" t="s">
        <v>59</v>
      </c>
      <c r="F2" s="131" t="s">
        <v>60</v>
      </c>
      <c r="G2" s="190" t="s">
        <v>61</v>
      </c>
      <c r="H2" s="190"/>
      <c r="I2" s="190" t="s">
        <v>62</v>
      </c>
      <c r="J2" s="190" t="s">
        <v>63</v>
      </c>
      <c r="K2" s="190"/>
      <c r="L2" s="190" t="s">
        <v>64</v>
      </c>
      <c r="M2" s="190" t="s">
        <v>65</v>
      </c>
      <c r="N2" s="190" t="s">
        <v>66</v>
      </c>
      <c r="O2" s="190" t="s">
        <v>67</v>
      </c>
      <c r="P2" s="190"/>
      <c r="Q2" s="190" t="s">
        <v>68</v>
      </c>
      <c r="R2" s="190"/>
      <c r="S2" s="190" t="s">
        <v>69</v>
      </c>
      <c r="T2" s="190"/>
      <c r="U2" s="190" t="s">
        <v>70</v>
      </c>
      <c r="V2" s="186" t="s">
        <v>297</v>
      </c>
      <c r="W2" s="199"/>
    </row>
    <row r="3" spans="1:23" x14ac:dyDescent="0.25">
      <c r="A3" s="191"/>
      <c r="B3" s="190"/>
      <c r="C3" s="190"/>
      <c r="D3" s="190"/>
      <c r="E3" s="190"/>
      <c r="F3" s="131" t="s">
        <v>71</v>
      </c>
      <c r="G3" s="131" t="s">
        <v>72</v>
      </c>
      <c r="H3" s="131" t="s">
        <v>73</v>
      </c>
      <c r="I3" s="190"/>
      <c r="J3" s="131" t="s">
        <v>72</v>
      </c>
      <c r="K3" s="131" t="s">
        <v>73</v>
      </c>
      <c r="L3" s="190"/>
      <c r="M3" s="190"/>
      <c r="N3" s="190"/>
      <c r="O3" s="131" t="s">
        <v>72</v>
      </c>
      <c r="P3" s="131" t="s">
        <v>73</v>
      </c>
      <c r="Q3" s="131" t="s">
        <v>72</v>
      </c>
      <c r="R3" s="131" t="s">
        <v>73</v>
      </c>
      <c r="S3" s="131" t="s">
        <v>72</v>
      </c>
      <c r="T3" s="131" t="s">
        <v>73</v>
      </c>
      <c r="U3" s="190"/>
      <c r="V3" s="186"/>
      <c r="W3" s="199"/>
    </row>
    <row r="4" spans="1:23" x14ac:dyDescent="0.25">
      <c r="A4" s="191"/>
      <c r="B4" s="192">
        <f>SUM(E4:E12)</f>
        <v>51</v>
      </c>
      <c r="C4" s="135" t="s">
        <v>83</v>
      </c>
      <c r="D4" s="134" t="s">
        <v>84</v>
      </c>
      <c r="E4" s="134">
        <v>18</v>
      </c>
      <c r="F4" s="134">
        <v>1</v>
      </c>
      <c r="G4" s="134">
        <v>53</v>
      </c>
      <c r="H4" s="136">
        <v>45</v>
      </c>
      <c r="I4" s="121">
        <f>E4*G4</f>
        <v>954</v>
      </c>
      <c r="J4" s="134">
        <v>24.4</v>
      </c>
      <c r="K4" s="136">
        <v>23</v>
      </c>
      <c r="L4" s="134">
        <v>12.3</v>
      </c>
      <c r="M4" s="137"/>
      <c r="N4" s="137"/>
      <c r="O4" s="134">
        <f t="shared" ref="O4:O7" si="0">SUM(L4:M4)</f>
        <v>12.3</v>
      </c>
      <c r="P4" s="136">
        <v>11.4</v>
      </c>
      <c r="Q4" s="134">
        <v>4.3600000000000003</v>
      </c>
      <c r="R4" s="136">
        <v>3</v>
      </c>
      <c r="S4" s="134">
        <v>7.4</v>
      </c>
      <c r="T4" s="136">
        <v>5</v>
      </c>
      <c r="U4" s="134" t="s">
        <v>78</v>
      </c>
      <c r="V4" s="138">
        <f t="shared" ref="V4:V12" si="1">G4/H4-100%</f>
        <v>0.17777777777777781</v>
      </c>
      <c r="W4" s="61"/>
    </row>
    <row r="5" spans="1:23" x14ac:dyDescent="0.25">
      <c r="A5" s="191"/>
      <c r="B5" s="192"/>
      <c r="C5" s="135" t="s">
        <v>83</v>
      </c>
      <c r="D5" s="134" t="s">
        <v>85</v>
      </c>
      <c r="E5" s="134">
        <v>9</v>
      </c>
      <c r="F5" s="134">
        <v>1</v>
      </c>
      <c r="G5" s="134">
        <v>49.5</v>
      </c>
      <c r="H5" s="136">
        <v>45</v>
      </c>
      <c r="I5" s="121">
        <f>E5*G5</f>
        <v>445.5</v>
      </c>
      <c r="J5" s="134">
        <v>23</v>
      </c>
      <c r="K5" s="136">
        <v>23</v>
      </c>
      <c r="L5" s="134">
        <v>12.3</v>
      </c>
      <c r="M5" s="137"/>
      <c r="N5" s="137"/>
      <c r="O5" s="134">
        <f t="shared" ref="O5" si="2">SUM(L5:M5)</f>
        <v>12.3</v>
      </c>
      <c r="P5" s="136">
        <v>11.4</v>
      </c>
      <c r="Q5" s="134">
        <v>4.1399999999999997</v>
      </c>
      <c r="R5" s="136">
        <v>3</v>
      </c>
      <c r="S5" s="134">
        <v>6.77</v>
      </c>
      <c r="T5" s="136">
        <v>5</v>
      </c>
      <c r="U5" s="134" t="s">
        <v>78</v>
      </c>
      <c r="V5" s="138">
        <f t="shared" si="1"/>
        <v>0.10000000000000009</v>
      </c>
      <c r="W5" s="61"/>
    </row>
    <row r="6" spans="1:23" x14ac:dyDescent="0.25">
      <c r="A6" s="191"/>
      <c r="B6" s="192"/>
      <c r="C6" s="135" t="s">
        <v>83</v>
      </c>
      <c r="D6" s="134" t="s">
        <v>98</v>
      </c>
      <c r="E6" s="134">
        <v>2</v>
      </c>
      <c r="F6" s="134">
        <v>1</v>
      </c>
      <c r="G6" s="134">
        <v>55.2</v>
      </c>
      <c r="H6" s="136">
        <v>45</v>
      </c>
      <c r="I6" s="121">
        <f>E6*G6</f>
        <v>110.4</v>
      </c>
      <c r="J6" s="134">
        <v>25.2</v>
      </c>
      <c r="K6" s="136">
        <v>23</v>
      </c>
      <c r="L6" s="134">
        <v>11.6</v>
      </c>
      <c r="M6" s="137"/>
      <c r="N6" s="137"/>
      <c r="O6" s="134">
        <f t="shared" si="0"/>
        <v>11.6</v>
      </c>
      <c r="P6" s="136">
        <v>11.4</v>
      </c>
      <c r="Q6" s="134">
        <v>3.2</v>
      </c>
      <c r="R6" s="136">
        <v>3</v>
      </c>
      <c r="S6" s="134">
        <v>20</v>
      </c>
      <c r="T6" s="136">
        <v>5</v>
      </c>
      <c r="U6" s="134" t="s">
        <v>78</v>
      </c>
      <c r="V6" s="138">
        <f t="shared" si="1"/>
        <v>0.22666666666666679</v>
      </c>
      <c r="W6" s="61"/>
    </row>
    <row r="7" spans="1:23" x14ac:dyDescent="0.25">
      <c r="A7" s="191"/>
      <c r="B7" s="192"/>
      <c r="C7" s="135" t="s">
        <v>74</v>
      </c>
      <c r="D7" s="134" t="s">
        <v>75</v>
      </c>
      <c r="E7" s="134">
        <v>3</v>
      </c>
      <c r="F7" s="134">
        <v>2</v>
      </c>
      <c r="G7" s="134">
        <v>81.2</v>
      </c>
      <c r="H7" s="136">
        <v>74</v>
      </c>
      <c r="I7" s="121">
        <f t="shared" ref="I7:I12" si="3">E7*G7</f>
        <v>243.60000000000002</v>
      </c>
      <c r="J7" s="134">
        <v>30.3</v>
      </c>
      <c r="K7" s="136">
        <v>30</v>
      </c>
      <c r="L7" s="134">
        <v>14.1</v>
      </c>
      <c r="M7" s="134">
        <v>12.8</v>
      </c>
      <c r="N7" s="137"/>
      <c r="O7" s="134">
        <f t="shared" si="0"/>
        <v>26.9</v>
      </c>
      <c r="P7" s="136">
        <v>24.4</v>
      </c>
      <c r="Q7" s="134">
        <v>6</v>
      </c>
      <c r="R7" s="136">
        <v>6</v>
      </c>
      <c r="S7" s="134">
        <v>8.8000000000000007</v>
      </c>
      <c r="T7" s="136">
        <v>6</v>
      </c>
      <c r="U7" s="134" t="s">
        <v>86</v>
      </c>
      <c r="V7" s="138">
        <f t="shared" si="1"/>
        <v>9.7297297297297414E-2</v>
      </c>
      <c r="W7" s="61"/>
    </row>
    <row r="8" spans="1:23" x14ac:dyDescent="0.25">
      <c r="A8" s="191"/>
      <c r="B8" s="192"/>
      <c r="C8" s="135" t="s">
        <v>74</v>
      </c>
      <c r="D8" s="134" t="s">
        <v>77</v>
      </c>
      <c r="E8" s="134">
        <v>8</v>
      </c>
      <c r="F8" s="134">
        <v>2</v>
      </c>
      <c r="G8" s="134">
        <v>78</v>
      </c>
      <c r="H8" s="136">
        <v>74</v>
      </c>
      <c r="I8" s="121">
        <f t="shared" ref="I8:I11" si="4">E8*G8</f>
        <v>624</v>
      </c>
      <c r="J8" s="134">
        <v>30.4</v>
      </c>
      <c r="K8" s="136">
        <v>30</v>
      </c>
      <c r="L8" s="134">
        <v>13.1</v>
      </c>
      <c r="M8" s="134">
        <v>11.9</v>
      </c>
      <c r="N8" s="137"/>
      <c r="O8" s="134">
        <f t="shared" ref="O8:O10" si="5">SUM(L8:M8)</f>
        <v>25</v>
      </c>
      <c r="P8" s="136">
        <v>24.4</v>
      </c>
      <c r="Q8" s="134">
        <v>6.05</v>
      </c>
      <c r="R8" s="136">
        <v>6</v>
      </c>
      <c r="S8" s="134">
        <v>9.4</v>
      </c>
      <c r="T8" s="136">
        <v>6</v>
      </c>
      <c r="U8" s="134" t="s">
        <v>86</v>
      </c>
      <c r="V8" s="138">
        <f t="shared" si="1"/>
        <v>5.4054054054053946E-2</v>
      </c>
      <c r="W8" s="61"/>
    </row>
    <row r="9" spans="1:23" x14ac:dyDescent="0.25">
      <c r="A9" s="191"/>
      <c r="B9" s="192"/>
      <c r="C9" s="135" t="s">
        <v>74</v>
      </c>
      <c r="D9" s="134" t="s">
        <v>388</v>
      </c>
      <c r="E9" s="134">
        <v>4</v>
      </c>
      <c r="F9" s="134">
        <v>2</v>
      </c>
      <c r="G9" s="134">
        <v>80.7</v>
      </c>
      <c r="H9" s="136">
        <v>74</v>
      </c>
      <c r="I9" s="121">
        <f t="shared" ref="I9" si="6">E9*G9</f>
        <v>322.8</v>
      </c>
      <c r="J9" s="134">
        <v>41.1</v>
      </c>
      <c r="K9" s="136">
        <v>30</v>
      </c>
      <c r="L9" s="134">
        <v>13.1</v>
      </c>
      <c r="M9" s="134">
        <v>11.9</v>
      </c>
      <c r="N9" s="137"/>
      <c r="O9" s="134">
        <f t="shared" ref="O9" si="7">SUM(L9:M9)</f>
        <v>25</v>
      </c>
      <c r="P9" s="136">
        <v>24.4</v>
      </c>
      <c r="Q9" s="134">
        <v>6.05</v>
      </c>
      <c r="R9" s="136">
        <v>6</v>
      </c>
      <c r="S9" s="134">
        <v>7</v>
      </c>
      <c r="T9" s="136">
        <v>6</v>
      </c>
      <c r="U9" s="134" t="s">
        <v>86</v>
      </c>
      <c r="V9" s="138">
        <f t="shared" ref="V9" si="8">G9/H9-100%</f>
        <v>9.0540540540540615E-2</v>
      </c>
      <c r="W9" s="61"/>
    </row>
    <row r="10" spans="1:23" x14ac:dyDescent="0.25">
      <c r="A10" s="191"/>
      <c r="B10" s="192"/>
      <c r="C10" s="135" t="s">
        <v>74</v>
      </c>
      <c r="D10" s="134" t="s">
        <v>79</v>
      </c>
      <c r="E10" s="134">
        <v>3</v>
      </c>
      <c r="F10" s="134">
        <v>2</v>
      </c>
      <c r="G10" s="134">
        <v>86</v>
      </c>
      <c r="H10" s="136">
        <v>74</v>
      </c>
      <c r="I10" s="121">
        <f t="shared" si="4"/>
        <v>258</v>
      </c>
      <c r="J10" s="134">
        <v>37.5</v>
      </c>
      <c r="K10" s="136">
        <v>30</v>
      </c>
      <c r="L10" s="134">
        <v>13.2</v>
      </c>
      <c r="M10" s="134">
        <v>11.4</v>
      </c>
      <c r="N10" s="137"/>
      <c r="O10" s="134">
        <f t="shared" si="5"/>
        <v>24.6</v>
      </c>
      <c r="P10" s="136">
        <v>24.4</v>
      </c>
      <c r="Q10" s="134">
        <v>6.88</v>
      </c>
      <c r="R10" s="136">
        <v>6</v>
      </c>
      <c r="S10" s="134">
        <v>9.8000000000000007</v>
      </c>
      <c r="T10" s="136">
        <v>6</v>
      </c>
      <c r="U10" s="134" t="s">
        <v>86</v>
      </c>
      <c r="V10" s="138">
        <f t="shared" si="1"/>
        <v>0.16216216216216206</v>
      </c>
      <c r="W10" s="61"/>
    </row>
    <row r="11" spans="1:23" x14ac:dyDescent="0.25">
      <c r="A11" s="191"/>
      <c r="B11" s="192"/>
      <c r="C11" s="135" t="s">
        <v>94</v>
      </c>
      <c r="D11" s="134" t="s">
        <v>93</v>
      </c>
      <c r="E11" s="134">
        <v>2</v>
      </c>
      <c r="F11" s="134">
        <v>3</v>
      </c>
      <c r="G11" s="134">
        <v>110</v>
      </c>
      <c r="H11" s="136">
        <v>95</v>
      </c>
      <c r="I11" s="121">
        <f t="shared" si="4"/>
        <v>220</v>
      </c>
      <c r="J11" s="134">
        <v>36.299999999999997</v>
      </c>
      <c r="K11" s="136">
        <v>34</v>
      </c>
      <c r="L11" s="134">
        <v>14.2</v>
      </c>
      <c r="M11" s="134">
        <v>13.3</v>
      </c>
      <c r="N11" s="135">
        <v>13.3</v>
      </c>
      <c r="O11" s="134">
        <f>SUM(L11:N11)</f>
        <v>40.799999999999997</v>
      </c>
      <c r="P11" s="136">
        <v>31.5</v>
      </c>
      <c r="Q11" s="134">
        <v>10.9</v>
      </c>
      <c r="R11" s="136">
        <v>9</v>
      </c>
      <c r="S11" s="134">
        <v>80</v>
      </c>
      <c r="T11" s="136">
        <v>9</v>
      </c>
      <c r="U11" s="134" t="s">
        <v>76</v>
      </c>
      <c r="V11" s="138">
        <f t="shared" si="1"/>
        <v>0.15789473684210531</v>
      </c>
      <c r="W11" s="61"/>
    </row>
    <row r="12" spans="1:23" x14ac:dyDescent="0.25">
      <c r="A12" s="191"/>
      <c r="B12" s="192"/>
      <c r="C12" s="135" t="s">
        <v>94</v>
      </c>
      <c r="D12" s="134" t="s">
        <v>95</v>
      </c>
      <c r="E12" s="134">
        <v>2</v>
      </c>
      <c r="F12" s="134">
        <v>3</v>
      </c>
      <c r="G12" s="134">
        <v>115.5</v>
      </c>
      <c r="H12" s="136">
        <v>95</v>
      </c>
      <c r="I12" s="121">
        <f t="shared" si="3"/>
        <v>231</v>
      </c>
      <c r="J12" s="134">
        <v>36.299999999999997</v>
      </c>
      <c r="K12" s="136">
        <v>34</v>
      </c>
      <c r="L12" s="134">
        <v>14.9</v>
      </c>
      <c r="M12" s="134">
        <v>14.9</v>
      </c>
      <c r="N12" s="135">
        <v>14.2</v>
      </c>
      <c r="O12" s="134">
        <f>SUM(L12:N12)</f>
        <v>44</v>
      </c>
      <c r="P12" s="136">
        <v>31.5</v>
      </c>
      <c r="Q12" s="134">
        <v>10.9</v>
      </c>
      <c r="R12" s="136">
        <v>9</v>
      </c>
      <c r="S12" s="134">
        <v>80</v>
      </c>
      <c r="T12" s="136">
        <v>9</v>
      </c>
      <c r="U12" s="134" t="s">
        <v>86</v>
      </c>
      <c r="V12" s="138">
        <f t="shared" si="1"/>
        <v>0.21578947368421053</v>
      </c>
      <c r="W12" s="63"/>
    </row>
    <row r="13" spans="1:23" x14ac:dyDescent="0.25">
      <c r="G13" s="14"/>
      <c r="I13" s="157">
        <f>SUM(I4:I12)</f>
        <v>3409.3</v>
      </c>
      <c r="V13" s="62"/>
      <c r="W13" s="62"/>
    </row>
  </sheetData>
  <mergeCells count="19">
    <mergeCell ref="V2:V3"/>
    <mergeCell ref="W2:W3"/>
    <mergeCell ref="U2:U3"/>
    <mergeCell ref="B4:B12"/>
    <mergeCell ref="J2:K2"/>
    <mergeCell ref="L2:L3"/>
    <mergeCell ref="M2:M3"/>
    <mergeCell ref="A1:U1"/>
    <mergeCell ref="B2:B3"/>
    <mergeCell ref="C2:C3"/>
    <mergeCell ref="D2:D3"/>
    <mergeCell ref="G2:H2"/>
    <mergeCell ref="O2:P2"/>
    <mergeCell ref="Q2:R2"/>
    <mergeCell ref="S2:T2"/>
    <mergeCell ref="I2:I3"/>
    <mergeCell ref="A2:A12"/>
    <mergeCell ref="E2:E3"/>
    <mergeCell ref="N2:N3"/>
  </mergeCells>
  <pageMargins left="0.7" right="0.7" top="0.75" bottom="0.75" header="0.3" footer="0.3"/>
  <pageSetup paperSize="8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6"/>
  <sheetViews>
    <sheetView zoomScaleNormal="100" workbookViewId="0">
      <selection sqref="A1:V6"/>
    </sheetView>
  </sheetViews>
  <sheetFormatPr defaultRowHeight="15" x14ac:dyDescent="0.25"/>
  <cols>
    <col min="22" max="22" width="14" customWidth="1"/>
  </cols>
  <sheetData>
    <row r="1" spans="1:22" x14ac:dyDescent="0.25">
      <c r="A1" s="198" t="s">
        <v>222</v>
      </c>
      <c r="B1" s="198"/>
      <c r="C1" s="198"/>
      <c r="D1" s="198"/>
      <c r="E1" s="198"/>
      <c r="F1" s="198"/>
      <c r="G1" s="198"/>
      <c r="H1" s="198"/>
      <c r="I1" s="198"/>
      <c r="J1" s="198"/>
      <c r="K1" s="198"/>
      <c r="L1" s="198"/>
      <c r="M1" s="198"/>
      <c r="N1" s="198"/>
      <c r="O1" s="198"/>
      <c r="P1" s="198"/>
      <c r="Q1" s="198"/>
      <c r="R1" s="198"/>
      <c r="S1" s="198"/>
      <c r="T1" s="198"/>
      <c r="U1" s="198"/>
    </row>
    <row r="2" spans="1:22" ht="26.25" customHeight="1" x14ac:dyDescent="0.25">
      <c r="A2" s="191" t="s">
        <v>99</v>
      </c>
      <c r="B2" s="190" t="s">
        <v>56</v>
      </c>
      <c r="C2" s="190" t="s">
        <v>57</v>
      </c>
      <c r="D2" s="190" t="s">
        <v>58</v>
      </c>
      <c r="E2" s="131" t="s">
        <v>59</v>
      </c>
      <c r="F2" s="131" t="s">
        <v>60</v>
      </c>
      <c r="G2" s="190" t="s">
        <v>61</v>
      </c>
      <c r="H2" s="190"/>
      <c r="I2" s="190" t="s">
        <v>62</v>
      </c>
      <c r="J2" s="190" t="s">
        <v>63</v>
      </c>
      <c r="K2" s="190"/>
      <c r="L2" s="190" t="s">
        <v>64</v>
      </c>
      <c r="M2" s="190" t="s">
        <v>65</v>
      </c>
      <c r="N2" s="190" t="s">
        <v>66</v>
      </c>
      <c r="O2" s="190" t="s">
        <v>67</v>
      </c>
      <c r="P2" s="190"/>
      <c r="Q2" s="190" t="s">
        <v>68</v>
      </c>
      <c r="R2" s="190"/>
      <c r="S2" s="190" t="s">
        <v>69</v>
      </c>
      <c r="T2" s="190"/>
      <c r="U2" s="131" t="s">
        <v>70</v>
      </c>
      <c r="V2" s="186" t="s">
        <v>297</v>
      </c>
    </row>
    <row r="3" spans="1:22" x14ac:dyDescent="0.25">
      <c r="A3" s="191"/>
      <c r="B3" s="190"/>
      <c r="C3" s="190"/>
      <c r="D3" s="190"/>
      <c r="E3" s="133"/>
      <c r="F3" s="131" t="s">
        <v>71</v>
      </c>
      <c r="G3" s="131" t="s">
        <v>72</v>
      </c>
      <c r="H3" s="131" t="s">
        <v>73</v>
      </c>
      <c r="I3" s="190"/>
      <c r="J3" s="131" t="s">
        <v>72</v>
      </c>
      <c r="K3" s="131" t="s">
        <v>73</v>
      </c>
      <c r="L3" s="190"/>
      <c r="M3" s="190"/>
      <c r="N3" s="190"/>
      <c r="O3" s="131" t="s">
        <v>72</v>
      </c>
      <c r="P3" s="131" t="s">
        <v>73</v>
      </c>
      <c r="Q3" s="131" t="s">
        <v>72</v>
      </c>
      <c r="R3" s="131" t="s">
        <v>73</v>
      </c>
      <c r="S3" s="131" t="s">
        <v>72</v>
      </c>
      <c r="T3" s="131" t="s">
        <v>73</v>
      </c>
      <c r="U3" s="133"/>
      <c r="V3" s="186"/>
    </row>
    <row r="4" spans="1:22" x14ac:dyDescent="0.25">
      <c r="A4" s="191"/>
      <c r="B4" s="192">
        <f>SUM(E4:E5)</f>
        <v>5</v>
      </c>
      <c r="C4" s="134" t="s">
        <v>74</v>
      </c>
      <c r="D4" s="134" t="s">
        <v>75</v>
      </c>
      <c r="E4" s="134">
        <v>2</v>
      </c>
      <c r="F4" s="134">
        <v>2</v>
      </c>
      <c r="G4" s="134">
        <v>79</v>
      </c>
      <c r="H4" s="136">
        <v>73</v>
      </c>
      <c r="I4" s="121">
        <f t="shared" ref="I4:I5" si="0">E4*G4</f>
        <v>158</v>
      </c>
      <c r="J4" s="135">
        <v>32</v>
      </c>
      <c r="K4" s="136">
        <v>30</v>
      </c>
      <c r="L4" s="135">
        <v>13</v>
      </c>
      <c r="M4" s="128">
        <v>11.6</v>
      </c>
      <c r="N4" s="137"/>
      <c r="O4" s="135">
        <v>24.6</v>
      </c>
      <c r="P4" s="136">
        <v>24.4</v>
      </c>
      <c r="Q4" s="135">
        <v>7.5</v>
      </c>
      <c r="R4" s="136">
        <v>6</v>
      </c>
      <c r="S4" s="135">
        <v>8</v>
      </c>
      <c r="T4" s="136">
        <v>7</v>
      </c>
      <c r="U4" s="134" t="s">
        <v>76</v>
      </c>
      <c r="V4" s="138">
        <f>G4/H4-100%</f>
        <v>8.2191780821917915E-2</v>
      </c>
    </row>
    <row r="5" spans="1:22" x14ac:dyDescent="0.25">
      <c r="A5" s="191"/>
      <c r="B5" s="192"/>
      <c r="C5" s="134" t="s">
        <v>94</v>
      </c>
      <c r="D5" s="134" t="s">
        <v>77</v>
      </c>
      <c r="E5" s="134">
        <v>3</v>
      </c>
      <c r="F5" s="134">
        <v>3</v>
      </c>
      <c r="G5" s="134">
        <v>106</v>
      </c>
      <c r="H5" s="136">
        <v>90</v>
      </c>
      <c r="I5" s="121">
        <f t="shared" si="0"/>
        <v>318</v>
      </c>
      <c r="J5" s="135">
        <v>36</v>
      </c>
      <c r="K5" s="136">
        <v>34</v>
      </c>
      <c r="L5" s="135">
        <v>15.65</v>
      </c>
      <c r="M5" s="128">
        <v>11.9</v>
      </c>
      <c r="N5" s="135">
        <v>11.62</v>
      </c>
      <c r="O5" s="135">
        <v>39</v>
      </c>
      <c r="P5" s="136">
        <v>31.5</v>
      </c>
      <c r="Q5" s="135">
        <v>9</v>
      </c>
      <c r="R5" s="136">
        <v>9</v>
      </c>
      <c r="S5" s="135">
        <v>9</v>
      </c>
      <c r="T5" s="136">
        <v>9</v>
      </c>
      <c r="U5" s="134" t="s">
        <v>86</v>
      </c>
      <c r="V5" s="138">
        <f>G5/H5-100%</f>
        <v>0.17777777777777781</v>
      </c>
    </row>
    <row r="6" spans="1:22" x14ac:dyDescent="0.25">
      <c r="F6" s="8"/>
      <c r="I6" s="163">
        <f>SUM(I4:I5)</f>
        <v>476</v>
      </c>
      <c r="J6" s="11"/>
      <c r="K6" s="12"/>
    </row>
  </sheetData>
  <mergeCells count="16">
    <mergeCell ref="A1:U1"/>
    <mergeCell ref="I2:I3"/>
    <mergeCell ref="J2:K2"/>
    <mergeCell ref="L2:L3"/>
    <mergeCell ref="M2:M3"/>
    <mergeCell ref="N2:N3"/>
    <mergeCell ref="B2:B3"/>
    <mergeCell ref="C2:C3"/>
    <mergeCell ref="A2:A5"/>
    <mergeCell ref="D2:D3"/>
    <mergeCell ref="G2:H2"/>
    <mergeCell ref="V2:V3"/>
    <mergeCell ref="O2:P2"/>
    <mergeCell ref="Q2:R2"/>
    <mergeCell ref="S2:T2"/>
    <mergeCell ref="B4:B5"/>
  </mergeCells>
  <pageMargins left="0.7" right="0.7" top="0.75" bottom="0.75" header="0.3" footer="0.3"/>
  <pageSetup paperSize="8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C0BD2F07FAAE34BBE5D18CDEA322267" ma:contentTypeVersion="13" ma:contentTypeDescription="Create a new document." ma:contentTypeScope="" ma:versionID="2002b1648ca16ec3f8ecee4f7c8f523e">
  <xsd:schema xmlns:xsd="http://www.w3.org/2001/XMLSchema" xmlns:xs="http://www.w3.org/2001/XMLSchema" xmlns:p="http://schemas.microsoft.com/office/2006/metadata/properties" xmlns:ns2="dd377910-5e76-406c-91dd-fece68d172f0" xmlns:ns3="ae63e88e-a86d-4370-bc14-c57f512eac0c" targetNamespace="http://schemas.microsoft.com/office/2006/metadata/properties" ma:root="true" ma:fieldsID="5d667d43e5062ab167ac19b3488497fe" ns2:_="" ns3:_="">
    <xsd:import namespace="dd377910-5e76-406c-91dd-fece68d172f0"/>
    <xsd:import namespace="ae63e88e-a86d-4370-bc14-c57f512eac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377910-5e76-406c-91dd-fece68d172f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63e88e-a86d-4370-bc14-c57f512eac0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CB1E0CD-0ACC-44B3-8BFD-CC7D3CD4EA60}">
  <ds:schemaRefs>
    <ds:schemaRef ds:uri="http://schemas.microsoft.com/office/2006/documentManagement/types"/>
    <ds:schemaRef ds:uri="dd377910-5e76-406c-91dd-fece68d172f0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ae63e88e-a86d-4370-bc14-c57f512eac0c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437DF1C-9FBD-46A1-81C9-9A69E423823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FAE6E59-6D3B-4C2F-89E1-A37629B2927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20</vt:i4>
      </vt:variant>
      <vt:variant>
        <vt:lpstr>Named Ranges</vt:lpstr>
      </vt:variant>
      <vt:variant>
        <vt:i4>15</vt:i4>
      </vt:variant>
    </vt:vector>
  </HeadingPairs>
  <TitlesOfParts>
    <vt:vector size="35" baseType="lpstr">
      <vt:lpstr>Totals</vt:lpstr>
      <vt:lpstr>Apartments</vt:lpstr>
      <vt:lpstr>Houses</vt:lpstr>
      <vt:lpstr>Block A</vt:lpstr>
      <vt:lpstr>Block B</vt:lpstr>
      <vt:lpstr>Block C</vt:lpstr>
      <vt:lpstr>Block D</vt:lpstr>
      <vt:lpstr>Block E</vt:lpstr>
      <vt:lpstr>Block F</vt:lpstr>
      <vt:lpstr>Block G </vt:lpstr>
      <vt:lpstr>Detached</vt:lpstr>
      <vt:lpstr>Semi-Detached</vt:lpstr>
      <vt:lpstr>Terrace</vt:lpstr>
      <vt:lpstr>Car Parking Spaces</vt:lpstr>
      <vt:lpstr>Bicycle Spaces</vt:lpstr>
      <vt:lpstr>Part V</vt:lpstr>
      <vt:lpstr>Part V Costing</vt:lpstr>
      <vt:lpstr>NHC</vt:lpstr>
      <vt:lpstr>Apartment Communal Open Space</vt:lpstr>
      <vt:lpstr>Non-Residential Nett Areas</vt:lpstr>
      <vt:lpstr>Apartments!Print_Area</vt:lpstr>
      <vt:lpstr>'Bicycle Spaces'!Print_Area</vt:lpstr>
      <vt:lpstr>'Block A'!Print_Area</vt:lpstr>
      <vt:lpstr>'Block B'!Print_Area</vt:lpstr>
      <vt:lpstr>'Block C'!Print_Area</vt:lpstr>
      <vt:lpstr>'Block D'!Print_Area</vt:lpstr>
      <vt:lpstr>'Block E'!Print_Area</vt:lpstr>
      <vt:lpstr>'Block F'!Print_Area</vt:lpstr>
      <vt:lpstr>'Block G '!Print_Area</vt:lpstr>
      <vt:lpstr>'Car Parking Spaces'!Print_Area</vt:lpstr>
      <vt:lpstr>Houses!Print_Area</vt:lpstr>
      <vt:lpstr>NHC!Print_Area</vt:lpstr>
      <vt:lpstr>'Part V'!Print_Area</vt:lpstr>
      <vt:lpstr>'Part V Costing'!Print_Area</vt:lpstr>
      <vt:lpstr>Totals!Print_Area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Darryl Wylie</dc:creator>
  <cp:keywords/>
  <dc:description/>
  <cp:lastModifiedBy>Aidan Cunningham</cp:lastModifiedBy>
  <cp:revision/>
  <cp:lastPrinted>2021-09-06T11:27:17Z</cp:lastPrinted>
  <dcterms:created xsi:type="dcterms:W3CDTF">2020-06-09T08:37:08Z</dcterms:created>
  <dcterms:modified xsi:type="dcterms:W3CDTF">2021-09-06T11:27:30Z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0x0101007C0BD2F07FAAE34BBE5D18CDEA322267</vt:lpwstr>
  </property>
</Properties>
</file>